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sMbhQ+Y1eOchuuAoiV8x38hEZEQ+z9pB0AVgoch8LTV8pi2J7oHOa81ixQWWY8VoY/DWxCUj2A0du6gNfGO/OQ==" workbookSaltValue="DFTiN1W/eI9uvWAtXtLQRA==" workbookSpinCount="100000" lockStructure="1"/>
  <bookViews>
    <workbookView xWindow="3450" yWindow="3450" windowWidth="23040" windowHeight="12120"/>
  </bookViews>
  <sheets>
    <sheet name="Калькулятор" sheetId="1" r:id="rId1"/>
    <sheet name="Data" sheetId="2" state="hidden" r:id="rId2"/>
  </sheets>
  <definedNames>
    <definedName name="annuity_rates">Data!$H$2:$H$8</definedName>
    <definedName name="credit_amount">Data!$A$2:$A$63</definedName>
    <definedName name="discount_rate">Data!$D$2:$D$14</definedName>
    <definedName name="payment_scheme">Data!$I$2:$I$3</definedName>
    <definedName name="promocode">Data!$B$2:$B$12</definedName>
    <definedName name="term">Data!$F$2:$F$6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R79" i="1"/>
  <c r="S79" i="1"/>
  <c r="T79" i="1"/>
  <c r="U79" i="1"/>
  <c r="W79" i="1"/>
  <c r="X79" i="1"/>
  <c r="Y79" i="1"/>
  <c r="Z79" i="1"/>
  <c r="Q79" i="1"/>
  <c r="O18" i="1"/>
  <c r="Z18" i="1"/>
  <c r="Y18" i="1"/>
  <c r="X18" i="1"/>
  <c r="W18" i="1"/>
  <c r="V18" i="1"/>
  <c r="I18" i="1" s="1"/>
  <c r="V79" i="1" l="1"/>
  <c r="B7" i="1"/>
  <c r="B6" i="1"/>
  <c r="F3" i="2"/>
  <c r="F4" i="2" s="1"/>
  <c r="F5" i="2" s="1"/>
  <c r="F6" i="2" s="1"/>
  <c r="E18" i="1"/>
  <c r="D3" i="2"/>
  <c r="D4" i="2"/>
  <c r="D5" i="2"/>
  <c r="D6" i="2"/>
  <c r="D7" i="2"/>
  <c r="D8" i="2"/>
  <c r="D9" i="2"/>
  <c r="D10" i="2"/>
  <c r="D11" i="2"/>
  <c r="D12" i="2"/>
  <c r="D13" i="2"/>
  <c r="D14" i="2"/>
  <c r="D2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B1" i="1"/>
  <c r="L18" i="1" s="1"/>
  <c r="B9" i="1" l="1"/>
  <c r="C19" i="1"/>
  <c r="I20" i="1" l="1"/>
  <c r="I24" i="1"/>
  <c r="I28" i="1"/>
  <c r="I36" i="1"/>
  <c r="I48" i="1"/>
  <c r="I60" i="1"/>
  <c r="I68" i="1"/>
  <c r="N29" i="1"/>
  <c r="N37" i="1"/>
  <c r="N45" i="1"/>
  <c r="N57" i="1"/>
  <c r="N65" i="1"/>
  <c r="N73" i="1"/>
  <c r="I25" i="1"/>
  <c r="I29" i="1"/>
  <c r="I33" i="1"/>
  <c r="I37" i="1"/>
  <c r="I41" i="1"/>
  <c r="I45" i="1"/>
  <c r="I49" i="1"/>
  <c r="I53" i="1"/>
  <c r="I57" i="1"/>
  <c r="I61" i="1"/>
  <c r="I65" i="1"/>
  <c r="I69" i="1"/>
  <c r="I73" i="1"/>
  <c r="I77" i="1"/>
  <c r="N22" i="1"/>
  <c r="N26" i="1"/>
  <c r="N30" i="1"/>
  <c r="N34" i="1"/>
  <c r="N38" i="1"/>
  <c r="N42" i="1"/>
  <c r="N46" i="1"/>
  <c r="N50" i="1"/>
  <c r="N54" i="1"/>
  <c r="N58" i="1"/>
  <c r="N62" i="1"/>
  <c r="N66" i="1"/>
  <c r="N70" i="1"/>
  <c r="N74" i="1"/>
  <c r="N19" i="1"/>
  <c r="I46" i="1"/>
  <c r="I54" i="1"/>
  <c r="I62" i="1"/>
  <c r="I70" i="1"/>
  <c r="I19" i="1"/>
  <c r="N27" i="1"/>
  <c r="N35" i="1"/>
  <c r="N43" i="1"/>
  <c r="N51" i="1"/>
  <c r="N59" i="1"/>
  <c r="N67" i="1"/>
  <c r="N75" i="1"/>
  <c r="I22" i="1"/>
  <c r="I26" i="1"/>
  <c r="I30" i="1"/>
  <c r="I34" i="1"/>
  <c r="I38" i="1"/>
  <c r="I42" i="1"/>
  <c r="I50" i="1"/>
  <c r="I58" i="1"/>
  <c r="I66" i="1"/>
  <c r="I74" i="1"/>
  <c r="N23" i="1"/>
  <c r="N31" i="1"/>
  <c r="N39" i="1"/>
  <c r="N47" i="1"/>
  <c r="N55" i="1"/>
  <c r="N63" i="1"/>
  <c r="N71" i="1"/>
  <c r="I23" i="1"/>
  <c r="I27" i="1"/>
  <c r="I31" i="1"/>
  <c r="I35" i="1"/>
  <c r="I39" i="1"/>
  <c r="I43" i="1"/>
  <c r="I47" i="1"/>
  <c r="I51" i="1"/>
  <c r="I55" i="1"/>
  <c r="I59" i="1"/>
  <c r="I63" i="1"/>
  <c r="I67" i="1"/>
  <c r="I71" i="1"/>
  <c r="I75" i="1"/>
  <c r="N20" i="1"/>
  <c r="N24" i="1"/>
  <c r="N28" i="1"/>
  <c r="N32" i="1"/>
  <c r="N36" i="1"/>
  <c r="N40" i="1"/>
  <c r="N44" i="1"/>
  <c r="N48" i="1"/>
  <c r="N52" i="1"/>
  <c r="N56" i="1"/>
  <c r="N60" i="1"/>
  <c r="N64" i="1"/>
  <c r="N68" i="1"/>
  <c r="N72" i="1"/>
  <c r="N76" i="1"/>
  <c r="I32" i="1"/>
  <c r="I40" i="1"/>
  <c r="I44" i="1"/>
  <c r="I52" i="1"/>
  <c r="I56" i="1"/>
  <c r="I64" i="1"/>
  <c r="I72" i="1"/>
  <c r="I76" i="1"/>
  <c r="N25" i="1"/>
  <c r="N33" i="1"/>
  <c r="N41" i="1"/>
  <c r="N49" i="1"/>
  <c r="N53" i="1"/>
  <c r="N61" i="1"/>
  <c r="N69" i="1"/>
  <c r="N77" i="1"/>
  <c r="F19" i="1"/>
  <c r="D19" i="1"/>
  <c r="M19" i="1" l="1"/>
  <c r="L19" i="1"/>
  <c r="G19" i="1"/>
  <c r="C20" i="1"/>
  <c r="F20" i="1" s="1"/>
  <c r="H19" i="1" l="1"/>
  <c r="P19" i="1" s="1"/>
  <c r="D20" i="1"/>
  <c r="O19" i="1" l="1"/>
  <c r="M20" i="1"/>
  <c r="L20" i="1"/>
  <c r="C21" i="1"/>
  <c r="F21" i="1" s="1"/>
  <c r="G20" i="1"/>
  <c r="E19" i="1" l="1"/>
  <c r="H20" i="1" s="1"/>
  <c r="P20" i="1" s="1"/>
  <c r="D21" i="1"/>
  <c r="O20" i="1" l="1"/>
  <c r="E20" i="1" s="1"/>
  <c r="M21" i="1"/>
  <c r="L21" i="1"/>
  <c r="C22" i="1"/>
  <c r="F22" i="1" s="1"/>
  <c r="G21" i="1"/>
  <c r="H21" i="1" l="1"/>
  <c r="P21" i="1" s="1"/>
  <c r="D22" i="1"/>
  <c r="I21" i="1" l="1"/>
  <c r="N21" i="1"/>
  <c r="O21" i="1" s="1"/>
  <c r="E21" i="1" s="1"/>
  <c r="M22" i="1"/>
  <c r="L22" i="1"/>
  <c r="G22" i="1"/>
  <c r="C23" i="1"/>
  <c r="F23" i="1" s="1"/>
  <c r="D23" i="1" l="1"/>
  <c r="L23" i="1" s="1"/>
  <c r="C24" i="1" l="1"/>
  <c r="F24" i="1" s="1"/>
  <c r="G23" i="1"/>
  <c r="M23" i="1"/>
  <c r="D24" i="1" l="1"/>
  <c r="M24" i="1" s="1"/>
  <c r="C25" i="1" l="1"/>
  <c r="F25" i="1" s="1"/>
  <c r="G24" i="1"/>
  <c r="L24" i="1"/>
  <c r="D25" i="1" l="1"/>
  <c r="M25" i="1" s="1"/>
  <c r="G25" i="1" l="1"/>
  <c r="L25" i="1"/>
  <c r="C26" i="1"/>
  <c r="F26" i="1" s="1"/>
  <c r="D26" i="1" l="1"/>
  <c r="L26" i="1" s="1"/>
  <c r="M26" i="1" l="1"/>
  <c r="G26" i="1"/>
  <c r="C27" i="1"/>
  <c r="F27" i="1" s="1"/>
  <c r="D27" i="1" l="1"/>
  <c r="M27" i="1" s="1"/>
  <c r="C28" i="1" l="1"/>
  <c r="F28" i="1" s="1"/>
  <c r="L27" i="1"/>
  <c r="G27" i="1"/>
  <c r="D28" i="1" l="1"/>
  <c r="M28" i="1" s="1"/>
  <c r="L28" i="1" l="1"/>
  <c r="C29" i="1"/>
  <c r="F29" i="1" s="1"/>
  <c r="G28" i="1"/>
  <c r="D29" i="1" l="1"/>
  <c r="M29" i="1" s="1"/>
  <c r="L29" i="1" l="1"/>
  <c r="G29" i="1"/>
  <c r="C30" i="1"/>
  <c r="F30" i="1" s="1"/>
  <c r="D30" i="1" l="1"/>
  <c r="M30" i="1" s="1"/>
  <c r="L30" i="1" l="1"/>
  <c r="G30" i="1"/>
  <c r="C31" i="1"/>
  <c r="F31" i="1" s="1"/>
  <c r="D31" i="1" l="1"/>
  <c r="M31" i="1" s="1"/>
  <c r="G31" i="1" l="1"/>
  <c r="C32" i="1"/>
  <c r="F32" i="1" s="1"/>
  <c r="L31" i="1"/>
  <c r="D32" i="1" l="1"/>
  <c r="L32" i="1" s="1"/>
  <c r="M32" i="1" l="1"/>
  <c r="G32" i="1"/>
  <c r="C33" i="1"/>
  <c r="F33" i="1" l="1"/>
  <c r="D33" i="1"/>
  <c r="M33" i="1" l="1"/>
  <c r="L33" i="1"/>
  <c r="G33" i="1"/>
  <c r="C34" i="1"/>
  <c r="F34" i="1" l="1"/>
  <c r="D34" i="1"/>
  <c r="M34" i="1" l="1"/>
  <c r="L34" i="1"/>
  <c r="G34" i="1"/>
  <c r="C35" i="1"/>
  <c r="F35" i="1" l="1"/>
  <c r="D35" i="1"/>
  <c r="M35" i="1" l="1"/>
  <c r="L35" i="1"/>
  <c r="C36" i="1"/>
  <c r="G35" i="1"/>
  <c r="F36" i="1" l="1"/>
  <c r="D36" i="1"/>
  <c r="M36" i="1" l="1"/>
  <c r="G36" i="1"/>
  <c r="C37" i="1"/>
  <c r="L36" i="1"/>
  <c r="F37" i="1" l="1"/>
  <c r="D37" i="1"/>
  <c r="M37" i="1" l="1"/>
  <c r="L37" i="1"/>
  <c r="C38" i="1"/>
  <c r="G37" i="1"/>
  <c r="F38" i="1" l="1"/>
  <c r="D38" i="1"/>
  <c r="M38" i="1" l="1"/>
  <c r="L38" i="1"/>
  <c r="G38" i="1"/>
  <c r="C39" i="1"/>
  <c r="F39" i="1" l="1"/>
  <c r="D39" i="1"/>
  <c r="M39" i="1" l="1"/>
  <c r="L39" i="1"/>
  <c r="G39" i="1"/>
  <c r="C40" i="1"/>
  <c r="F40" i="1" l="1"/>
  <c r="D40" i="1"/>
  <c r="M40" i="1" l="1"/>
  <c r="L40" i="1"/>
  <c r="G40" i="1"/>
  <c r="C41" i="1"/>
  <c r="F41" i="1" l="1"/>
  <c r="D41" i="1"/>
  <c r="M41" i="1" l="1"/>
  <c r="L41" i="1"/>
  <c r="G41" i="1"/>
  <c r="C42" i="1"/>
  <c r="F42" i="1" l="1"/>
  <c r="D42" i="1"/>
  <c r="M42" i="1" l="1"/>
  <c r="L42" i="1"/>
  <c r="G42" i="1"/>
  <c r="C43" i="1"/>
  <c r="F43" i="1" l="1"/>
  <c r="D43" i="1"/>
  <c r="M43" i="1" l="1"/>
  <c r="L43" i="1"/>
  <c r="G43" i="1"/>
  <c r="C44" i="1"/>
  <c r="F44" i="1" l="1"/>
  <c r="D44" i="1"/>
  <c r="M44" i="1" l="1"/>
  <c r="L44" i="1"/>
  <c r="G44" i="1"/>
  <c r="C45" i="1"/>
  <c r="F45" i="1" l="1"/>
  <c r="D45" i="1"/>
  <c r="M45" i="1" l="1"/>
  <c r="L45" i="1"/>
  <c r="G45" i="1"/>
  <c r="C46" i="1"/>
  <c r="F46" i="1" l="1"/>
  <c r="D46" i="1"/>
  <c r="M46" i="1" l="1"/>
  <c r="L46" i="1"/>
  <c r="G46" i="1"/>
  <c r="C47" i="1"/>
  <c r="F47" i="1" l="1"/>
  <c r="D47" i="1"/>
  <c r="M47" i="1" l="1"/>
  <c r="L47" i="1"/>
  <c r="G47" i="1"/>
  <c r="C48" i="1"/>
  <c r="F48" i="1" l="1"/>
  <c r="D48" i="1"/>
  <c r="M48" i="1" l="1"/>
  <c r="L48" i="1"/>
  <c r="G48" i="1"/>
  <c r="C49" i="1"/>
  <c r="F49" i="1" l="1"/>
  <c r="D49" i="1"/>
  <c r="M49" i="1" l="1"/>
  <c r="L49" i="1"/>
  <c r="G49" i="1"/>
  <c r="C50" i="1"/>
  <c r="F50" i="1" l="1"/>
  <c r="D50" i="1"/>
  <c r="M50" i="1" l="1"/>
  <c r="L50" i="1"/>
  <c r="G50" i="1"/>
  <c r="C51" i="1"/>
  <c r="F51" i="1" l="1"/>
  <c r="D51" i="1"/>
  <c r="M51" i="1" l="1"/>
  <c r="L51" i="1"/>
  <c r="G51" i="1"/>
  <c r="C52" i="1"/>
  <c r="F52" i="1" l="1"/>
  <c r="D52" i="1"/>
  <c r="C53" i="1" l="1"/>
  <c r="M52" i="1"/>
  <c r="L52" i="1"/>
  <c r="G52" i="1"/>
  <c r="F53" i="1" l="1"/>
  <c r="D53" i="1"/>
  <c r="M53" i="1" l="1"/>
  <c r="L53" i="1"/>
  <c r="G53" i="1"/>
  <c r="C54" i="1"/>
  <c r="F54" i="1" l="1"/>
  <c r="D54" i="1"/>
  <c r="L54" i="1" l="1"/>
  <c r="M54" i="1"/>
  <c r="G54" i="1"/>
  <c r="C55" i="1"/>
  <c r="F55" i="1" l="1"/>
  <c r="D55" i="1"/>
  <c r="L55" i="1" l="1"/>
  <c r="M55" i="1"/>
  <c r="G55" i="1"/>
  <c r="C56" i="1"/>
  <c r="F56" i="1" l="1"/>
  <c r="D56" i="1"/>
  <c r="M56" i="1" l="1"/>
  <c r="G56" i="1"/>
  <c r="C57" i="1"/>
  <c r="L56" i="1"/>
  <c r="F57" i="1" l="1"/>
  <c r="D57" i="1"/>
  <c r="M57" i="1" l="1"/>
  <c r="G57" i="1"/>
  <c r="L57" i="1"/>
  <c r="C58" i="1"/>
  <c r="F58" i="1" l="1"/>
  <c r="D58" i="1"/>
  <c r="L58" i="1" l="1"/>
  <c r="G58" i="1"/>
  <c r="M58" i="1"/>
  <c r="C59" i="1"/>
  <c r="F59" i="1" l="1"/>
  <c r="D59" i="1"/>
  <c r="G59" i="1" l="1"/>
  <c r="M59" i="1"/>
  <c r="L59" i="1"/>
  <c r="C60" i="1"/>
  <c r="D60" i="1" l="1"/>
  <c r="F60" i="1"/>
  <c r="L60" i="1" l="1"/>
  <c r="C61" i="1"/>
  <c r="M60" i="1"/>
  <c r="G60" i="1"/>
  <c r="F61" i="1" l="1"/>
  <c r="D61" i="1"/>
  <c r="L61" i="1" l="1"/>
  <c r="M61" i="1"/>
  <c r="G61" i="1"/>
  <c r="C62" i="1"/>
  <c r="F62" i="1" l="1"/>
  <c r="D62" i="1"/>
  <c r="L62" i="1" l="1"/>
  <c r="M62" i="1"/>
  <c r="C63" i="1"/>
  <c r="G62" i="1"/>
  <c r="D63" i="1" l="1"/>
  <c r="F63" i="1"/>
  <c r="M63" i="1" l="1"/>
  <c r="C64" i="1"/>
  <c r="L63" i="1"/>
  <c r="G63" i="1"/>
  <c r="F64" i="1" l="1"/>
  <c r="D64" i="1"/>
  <c r="M64" i="1" l="1"/>
  <c r="G64" i="1"/>
  <c r="L64" i="1"/>
  <c r="C65" i="1"/>
  <c r="F65" i="1" l="1"/>
  <c r="D65" i="1"/>
  <c r="M65" i="1" l="1"/>
  <c r="G65" i="1"/>
  <c r="C66" i="1"/>
  <c r="L65" i="1"/>
  <c r="F66" i="1" l="1"/>
  <c r="D66" i="1"/>
  <c r="L66" i="1" l="1"/>
  <c r="M66" i="1"/>
  <c r="G66" i="1"/>
  <c r="C67" i="1"/>
  <c r="F67" i="1" l="1"/>
  <c r="D67" i="1"/>
  <c r="G67" i="1" l="1"/>
  <c r="M67" i="1"/>
  <c r="L67" i="1"/>
  <c r="C68" i="1"/>
  <c r="F68" i="1" l="1"/>
  <c r="D68" i="1"/>
  <c r="L68" i="1" l="1"/>
  <c r="G68" i="1"/>
  <c r="M68" i="1"/>
  <c r="C69" i="1"/>
  <c r="D69" i="1" l="1"/>
  <c r="F69" i="1"/>
  <c r="M69" i="1" l="1"/>
  <c r="L69" i="1"/>
  <c r="G69" i="1"/>
  <c r="C70" i="1"/>
  <c r="F70" i="1" l="1"/>
  <c r="D70" i="1"/>
  <c r="L70" i="1" l="1"/>
  <c r="M70" i="1"/>
  <c r="G70" i="1"/>
  <c r="C71" i="1"/>
  <c r="D71" i="1" l="1"/>
  <c r="F71" i="1"/>
  <c r="C72" i="1" l="1"/>
  <c r="L71" i="1"/>
  <c r="M71" i="1"/>
  <c r="G71" i="1"/>
  <c r="F72" i="1" l="1"/>
  <c r="D72" i="1"/>
  <c r="M72" i="1" l="1"/>
  <c r="L72" i="1"/>
  <c r="C73" i="1"/>
  <c r="G72" i="1"/>
  <c r="D73" i="1" l="1"/>
  <c r="F73" i="1"/>
  <c r="L73" i="1" l="1"/>
  <c r="M73" i="1"/>
  <c r="C74" i="1"/>
  <c r="G73" i="1"/>
  <c r="F74" i="1" l="1"/>
  <c r="D74" i="1"/>
  <c r="M74" i="1" l="1"/>
  <c r="L74" i="1"/>
  <c r="G74" i="1"/>
  <c r="C75" i="1"/>
  <c r="F75" i="1" l="1"/>
  <c r="D75" i="1"/>
  <c r="M75" i="1" l="1"/>
  <c r="G75" i="1"/>
  <c r="C76" i="1"/>
  <c r="L75" i="1"/>
  <c r="F76" i="1" l="1"/>
  <c r="D76" i="1"/>
  <c r="L76" i="1" l="1"/>
  <c r="G76" i="1"/>
  <c r="C77" i="1"/>
  <c r="M76" i="1"/>
  <c r="F77" i="1" l="1"/>
  <c r="D77" i="1"/>
  <c r="L77" i="1" l="1"/>
  <c r="G77" i="1"/>
  <c r="C78" i="1"/>
  <c r="M77" i="1"/>
  <c r="F78" i="1" l="1"/>
  <c r="D78" i="1"/>
  <c r="H22" i="1"/>
  <c r="P22" i="1" s="1"/>
  <c r="L78" i="1" l="1"/>
  <c r="G78" i="1"/>
  <c r="M78" i="1"/>
  <c r="M79" i="1" s="1"/>
  <c r="O22" i="1"/>
  <c r="E22" i="1" s="1"/>
  <c r="H23" i="1" s="1"/>
  <c r="P23" i="1" s="1"/>
  <c r="O23" i="1" l="1"/>
  <c r="E23" i="1" s="1"/>
  <c r="H24" i="1" s="1"/>
  <c r="P24" i="1" s="1"/>
  <c r="O24" i="1" l="1"/>
  <c r="E24" i="1" s="1"/>
  <c r="H25" i="1" s="1"/>
  <c r="P25" i="1" s="1"/>
  <c r="O25" i="1" l="1"/>
  <c r="E25" i="1" s="1"/>
  <c r="H26" i="1" s="1"/>
  <c r="P26" i="1" s="1"/>
  <c r="O26" i="1" l="1"/>
  <c r="E26" i="1" s="1"/>
  <c r="H27" i="1" l="1"/>
  <c r="P27" i="1" s="1"/>
  <c r="O27" i="1" l="1"/>
  <c r="E27" i="1" s="1"/>
  <c r="H28" i="1" l="1"/>
  <c r="P28" i="1" s="1"/>
  <c r="O28" i="1" l="1"/>
  <c r="E28" i="1" s="1"/>
  <c r="H29" i="1" s="1"/>
  <c r="P29" i="1" s="1"/>
  <c r="O29" i="1" l="1"/>
  <c r="E29" i="1" s="1"/>
  <c r="H30" i="1" s="1"/>
  <c r="P30" i="1" s="1"/>
  <c r="O30" i="1" l="1"/>
  <c r="E30" i="1" s="1"/>
  <c r="H31" i="1" s="1"/>
  <c r="P31" i="1" s="1"/>
  <c r="O31" i="1" l="1"/>
  <c r="E31" i="1" s="1"/>
  <c r="H32" i="1" s="1"/>
  <c r="P32" i="1" s="1"/>
  <c r="O32" i="1" l="1"/>
  <c r="E32" i="1" s="1"/>
  <c r="H33" i="1" s="1"/>
  <c r="P33" i="1" s="1"/>
  <c r="O33" i="1" l="1"/>
  <c r="E33" i="1" s="1"/>
  <c r="H34" i="1" s="1"/>
  <c r="P34" i="1" s="1"/>
  <c r="O34" i="1" l="1"/>
  <c r="E34" i="1" s="1"/>
  <c r="H35" i="1" s="1"/>
  <c r="P35" i="1" s="1"/>
  <c r="O35" i="1" l="1"/>
  <c r="E35" i="1" s="1"/>
  <c r="H36" i="1" s="1"/>
  <c r="P36" i="1" s="1"/>
  <c r="O36" i="1" l="1"/>
  <c r="E36" i="1" s="1"/>
  <c r="H37" i="1" s="1"/>
  <c r="P37" i="1" s="1"/>
  <c r="O37" i="1" l="1"/>
  <c r="E37" i="1" s="1"/>
  <c r="H38" i="1" s="1"/>
  <c r="P38" i="1" s="1"/>
  <c r="O38" i="1" l="1"/>
  <c r="E38" i="1" s="1"/>
  <c r="H39" i="1" s="1"/>
  <c r="P39" i="1" s="1"/>
  <c r="O39" i="1" l="1"/>
  <c r="E39" i="1" s="1"/>
  <c r="H40" i="1" s="1"/>
  <c r="P40" i="1" s="1"/>
  <c r="O40" i="1" l="1"/>
  <c r="E40" i="1" s="1"/>
  <c r="H41" i="1" s="1"/>
  <c r="P41" i="1" s="1"/>
  <c r="O41" i="1" l="1"/>
  <c r="E41" i="1" s="1"/>
  <c r="H42" i="1" s="1"/>
  <c r="P42" i="1" s="1"/>
  <c r="O42" i="1" l="1"/>
  <c r="E42" i="1" s="1"/>
  <c r="H43" i="1" s="1"/>
  <c r="P43" i="1" s="1"/>
  <c r="O43" i="1" l="1"/>
  <c r="E43" i="1" s="1"/>
  <c r="H44" i="1" s="1"/>
  <c r="P44" i="1" s="1"/>
  <c r="O44" i="1" l="1"/>
  <c r="E44" i="1" s="1"/>
  <c r="H45" i="1" s="1"/>
  <c r="P45" i="1" s="1"/>
  <c r="O45" i="1" l="1"/>
  <c r="E45" i="1" s="1"/>
  <c r="H46" i="1" s="1"/>
  <c r="P46" i="1" s="1"/>
  <c r="O46" i="1" l="1"/>
  <c r="E46" i="1" s="1"/>
  <c r="H47" i="1" s="1"/>
  <c r="P47" i="1" s="1"/>
  <c r="O47" i="1" l="1"/>
  <c r="E47" i="1" s="1"/>
  <c r="H48" i="1" s="1"/>
  <c r="P48" i="1" s="1"/>
  <c r="O48" i="1" l="1"/>
  <c r="E48" i="1" s="1"/>
  <c r="H49" i="1" s="1"/>
  <c r="P49" i="1" s="1"/>
  <c r="O49" i="1" l="1"/>
  <c r="E49" i="1" s="1"/>
  <c r="H50" i="1" s="1"/>
  <c r="P50" i="1" s="1"/>
  <c r="O50" i="1" l="1"/>
  <c r="E50" i="1" s="1"/>
  <c r="H51" i="1" s="1"/>
  <c r="P51" i="1" s="1"/>
  <c r="O51" i="1" l="1"/>
  <c r="E51" i="1" s="1"/>
  <c r="H52" i="1" s="1"/>
  <c r="P52" i="1" s="1"/>
  <c r="O52" i="1" l="1"/>
  <c r="E52" i="1" s="1"/>
  <c r="H53" i="1" s="1"/>
  <c r="P53" i="1" s="1"/>
  <c r="O53" i="1" l="1"/>
  <c r="E53" i="1" s="1"/>
  <c r="H54" i="1" s="1"/>
  <c r="P54" i="1" s="1"/>
  <c r="O54" i="1" l="1"/>
  <c r="E54" i="1" s="1"/>
  <c r="H55" i="1" s="1"/>
  <c r="P55" i="1" s="1"/>
  <c r="O55" i="1" l="1"/>
  <c r="E55" i="1" l="1"/>
  <c r="H56" i="1" l="1"/>
  <c r="P56" i="1" s="1"/>
  <c r="O56" i="1" l="1"/>
  <c r="E56" i="1" l="1"/>
  <c r="H57" i="1" l="1"/>
  <c r="P57" i="1" s="1"/>
  <c r="O57" i="1" l="1"/>
  <c r="E57" i="1" l="1"/>
  <c r="H58" i="1" l="1"/>
  <c r="P58" i="1" s="1"/>
  <c r="O58" i="1" l="1"/>
  <c r="E58" i="1" l="1"/>
  <c r="H59" i="1" l="1"/>
  <c r="P59" i="1" s="1"/>
  <c r="O59" i="1" l="1"/>
  <c r="E59" i="1" l="1"/>
  <c r="H60" i="1" l="1"/>
  <c r="P60" i="1" s="1"/>
  <c r="O60" i="1" l="1"/>
  <c r="E60" i="1" s="1"/>
  <c r="H61" i="1" s="1"/>
  <c r="P61" i="1" s="1"/>
  <c r="O61" i="1" l="1"/>
  <c r="E61" i="1" s="1"/>
  <c r="H62" i="1" s="1"/>
  <c r="P62" i="1" s="1"/>
  <c r="O62" i="1" l="1"/>
  <c r="E62" i="1" s="1"/>
  <c r="H63" i="1" s="1"/>
  <c r="P63" i="1" s="1"/>
  <c r="O63" i="1" l="1"/>
  <c r="E63" i="1" s="1"/>
  <c r="H64" i="1" s="1"/>
  <c r="P64" i="1" s="1"/>
  <c r="O64" i="1" l="1"/>
  <c r="E64" i="1" s="1"/>
  <c r="H65" i="1" s="1"/>
  <c r="P65" i="1" s="1"/>
  <c r="O65" i="1" l="1"/>
  <c r="E65" i="1" s="1"/>
  <c r="H66" i="1" s="1"/>
  <c r="P66" i="1" s="1"/>
  <c r="O66" i="1" l="1"/>
  <c r="E66" i="1" s="1"/>
  <c r="H67" i="1" s="1"/>
  <c r="P67" i="1" s="1"/>
  <c r="O67" i="1" l="1"/>
  <c r="E67" i="1" s="1"/>
  <c r="H68" i="1" s="1"/>
  <c r="P68" i="1" s="1"/>
  <c r="O68" i="1" l="1"/>
  <c r="E68" i="1" s="1"/>
  <c r="H69" i="1" s="1"/>
  <c r="P69" i="1" s="1"/>
  <c r="O69" i="1" l="1"/>
  <c r="E69" i="1" s="1"/>
  <c r="H70" i="1" s="1"/>
  <c r="P70" i="1" s="1"/>
  <c r="O70" i="1" l="1"/>
  <c r="E70" i="1" s="1"/>
  <c r="H71" i="1" s="1"/>
  <c r="P71" i="1" s="1"/>
  <c r="O71" i="1" l="1"/>
  <c r="E71" i="1" s="1"/>
  <c r="H72" i="1" s="1"/>
  <c r="P72" i="1" s="1"/>
  <c r="O72" i="1" l="1"/>
  <c r="E72" i="1" s="1"/>
  <c r="H73" i="1" s="1"/>
  <c r="P73" i="1" s="1"/>
  <c r="O73" i="1" l="1"/>
  <c r="E73" i="1" s="1"/>
  <c r="H74" i="1" s="1"/>
  <c r="P74" i="1" s="1"/>
  <c r="O74" i="1" l="1"/>
  <c r="E74" i="1" s="1"/>
  <c r="H75" i="1" s="1"/>
  <c r="P75" i="1" s="1"/>
  <c r="O75" i="1" l="1"/>
  <c r="E75" i="1" s="1"/>
  <c r="H76" i="1"/>
  <c r="P76" i="1" s="1"/>
  <c r="O76" i="1" l="1"/>
  <c r="E76" i="1" s="1"/>
  <c r="H77" i="1" s="1"/>
  <c r="P77" i="1" s="1"/>
  <c r="O77" i="1" l="1"/>
  <c r="E77" i="1" s="1"/>
  <c r="H78" i="1" s="1"/>
  <c r="P78" i="1" s="1"/>
  <c r="N78" i="1" l="1"/>
  <c r="I78" i="1"/>
  <c r="P79" i="1"/>
  <c r="O78" i="1" l="1"/>
  <c r="N79" i="1"/>
  <c r="O79" i="1" l="1"/>
  <c r="AB79" i="1" s="1"/>
  <c r="B12" i="1" s="1"/>
  <c r="E78" i="1"/>
  <c r="B11" i="1" l="1"/>
  <c r="AA79" i="1"/>
  <c r="B10" i="1" l="1"/>
</calcChain>
</file>

<file path=xl/sharedStrings.xml><?xml version="1.0" encoding="utf-8"?>
<sst xmlns="http://schemas.openxmlformats.org/spreadsheetml/2006/main" count="187" uniqueCount="55">
  <si>
    <t>Дата отримання кредиту</t>
  </si>
  <si>
    <t>Реальна річна процентна ставка, % річних</t>
  </si>
  <si>
    <t xml:space="preserve">Загальні витрати за кредитом, грн </t>
  </si>
  <si>
    <t>Загальна вартість кредиту, грн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</si>
  <si>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</si>
  <si>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</si>
  <si>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</si>
  <si>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грн.</t>
  </si>
  <si>
    <t>Види платежів за кредитом</t>
  </si>
  <si>
    <t xml:space="preserve">Реальна річна процентна ставка, % </t>
  </si>
  <si>
    <t>сума кредиту за договором /погашення суми кредиту</t>
  </si>
  <si>
    <t>проценти за користування кредитом</t>
  </si>
  <si>
    <t>кредитодавця</t>
  </si>
  <si>
    <t>кредитного посередника (за наявності)</t>
  </si>
  <si>
    <t>третіх осіб</t>
  </si>
  <si>
    <t>за обслуговування кредитної заборгованості</t>
  </si>
  <si>
    <t>комісія за надання кредиту</t>
  </si>
  <si>
    <t>комісійний збір</t>
  </si>
  <si>
    <t>розрахунково-касове обслуговування</t>
  </si>
  <si>
    <t>послуги нотаріуса</t>
  </si>
  <si>
    <t>послуги оцінювача</t>
  </si>
  <si>
    <t>послуги страховика</t>
  </si>
  <si>
    <t>х</t>
  </si>
  <si>
    <t>Усього</t>
  </si>
  <si>
    <t xml:space="preserve">Сума кредиту, грн </t>
  </si>
  <si>
    <t>Кількість платежів</t>
  </si>
  <si>
    <t>credit_amount</t>
  </si>
  <si>
    <t>promocode</t>
  </si>
  <si>
    <t>discount_rate</t>
  </si>
  <si>
    <t>discount</t>
  </si>
  <si>
    <t>term</t>
  </si>
  <si>
    <t>Періодичність платежів, днів</t>
  </si>
  <si>
    <t>Ставка за період, %</t>
  </si>
  <si>
    <t>annuity_rates</t>
  </si>
  <si>
    <t>Тело остаток</t>
  </si>
  <si>
    <t>Платіж, грн</t>
  </si>
  <si>
    <t>Строк кредиту, місяців</t>
  </si>
  <si>
    <t>Стандартна процентна ставка, % річна</t>
  </si>
  <si>
    <t>щомісячно</t>
  </si>
  <si>
    <t>Схема погашення</t>
  </si>
  <si>
    <t>payment_scheme</t>
  </si>
  <si>
    <t>аннуїтет</t>
  </si>
  <si>
    <t>індивідуальна</t>
  </si>
  <si>
    <t>Дата початку</t>
  </si>
  <si>
    <t>Дата закінчення</t>
  </si>
  <si>
    <t>Ставка за період</t>
  </si>
  <si>
    <t>Днів в році початку періоду</t>
  </si>
  <si>
    <t>Днів в році кінця періоду</t>
  </si>
  <si>
    <t>інші послуги третіх осіб</t>
  </si>
  <si>
    <t>Сума</t>
  </si>
  <si>
    <t>інші послуги кредитодавця</t>
  </si>
  <si>
    <t>інша плата за послуги кредитного посередника</t>
  </si>
  <si>
    <t>Для XIRR</t>
  </si>
  <si>
    <t>платежі за додаткові та/або супутні послуги</t>
  </si>
  <si>
    <t>Платежі за додаткові та/або супутні послуги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</si>
</sst>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textRotation="90" wrapText="1"/>
      <protection hidden="1"/>
    </xf>
    <xf numFmtId="14" fontId="3" fillId="0" borderId="1" xfId="0" applyNumberFormat="1" applyFont="1" applyBorder="1" applyAlignment="1" applyProtection="1">
      <alignment horizontal="center"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vertical="top" wrapText="1"/>
      <protection hidden="1"/>
    </xf>
    <xf numFmtId="4" fontId="3" fillId="0" borderId="1" xfId="0" applyNumberFormat="1" applyFont="1" applyBorder="1" applyAlignment="1" applyProtection="1">
      <alignment horizontal="center" vertical="center" wrapText="1"/>
      <protection hidden="1"/>
    </xf>
    <xf numFmtId="4" fontId="4" fillId="0" borderId="1" xfId="0" applyNumberFormat="1" applyFont="1" applyBorder="1" applyAlignment="1" applyProtection="1">
      <alignment horizontal="center" vertical="center" wrapText="1"/>
      <protection hidden="1"/>
    </xf>
    <xf numFmtId="4" fontId="5" fillId="0" borderId="1" xfId="0" applyNumberFormat="1" applyFont="1" applyBorder="1" applyAlignment="1" applyProtection="1">
      <alignment horizontal="center"/>
      <protection hidden="1"/>
    </xf>
    <xf numFmtId="4" fontId="6" fillId="0" borderId="1" xfId="0" applyNumberFormat="1" applyFont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 applyProtection="1">
      <alignment wrapText="1"/>
      <protection hidden="1"/>
    </xf>
    <xf numFmtId="10" fontId="0" fillId="4" borderId="1" xfId="0" applyNumberFormat="1" applyFill="1" applyBorder="1" applyProtection="1">
      <protection hidden="1"/>
    </xf>
    <xf numFmtId="2" fontId="0" fillId="4" borderId="1" xfId="0" applyNumberFormat="1" applyFill="1" applyBorder="1" applyProtection="1">
      <protection hidden="1"/>
    </xf>
    <xf numFmtId="0" fontId="8" fillId="0" borderId="0" xfId="0" applyFont="1"/>
    <xf numFmtId="14" fontId="0" fillId="2" borderId="1" xfId="0" applyNumberFormat="1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2" fillId="0" borderId="0" xfId="0" applyFont="1" applyProtection="1">
      <protection hidden="1"/>
    </xf>
    <xf numFmtId="164" fontId="0" fillId="0" borderId="0" xfId="0" applyNumberFormat="1"/>
    <xf numFmtId="14" fontId="0" fillId="2" borderId="0" xfId="0" applyNumberFormat="1" applyFill="1" applyProtection="1">
      <protection hidden="1"/>
    </xf>
    <xf numFmtId="2" fontId="0" fillId="3" borderId="0" xfId="0" applyNumberFormat="1" applyFill="1" applyProtection="1">
      <protection hidden="1"/>
    </xf>
    <xf numFmtId="164" fontId="0" fillId="3" borderId="0" xfId="1" applyNumberFormat="1" applyFont="1" applyFill="1" applyBorder="1" applyAlignment="1" applyProtection="1">
      <protection hidden="1"/>
    </xf>
    <xf numFmtId="0" fontId="0" fillId="3" borderId="0" xfId="0" applyFill="1" applyProtection="1">
      <protection hidden="1"/>
    </xf>
    <xf numFmtId="0" fontId="0" fillId="2" borderId="0" xfId="0" applyFill="1" applyAlignment="1" applyProtection="1">
      <alignment vertical="top" wrapText="1"/>
      <protection hidden="1"/>
    </xf>
    <xf numFmtId="0" fontId="0" fillId="4" borderId="0" xfId="0" applyFill="1" applyProtection="1">
      <protection hidden="1"/>
    </xf>
    <xf numFmtId="2" fontId="0" fillId="4" borderId="0" xfId="0" applyNumberFormat="1" applyFill="1" applyProtection="1">
      <protection hidden="1"/>
    </xf>
    <xf numFmtId="10" fontId="0" fillId="4" borderId="0" xfId="0" applyNumberFormat="1" applyFill="1" applyProtection="1">
      <protection hidden="1"/>
    </xf>
    <xf numFmtId="2" fontId="0" fillId="0" borderId="0" xfId="0" applyNumberFormat="1" applyProtection="1">
      <protection hidden="1"/>
    </xf>
    <xf numFmtId="0" fontId="0" fillId="3" borderId="1" xfId="0" applyFill="1" applyBorder="1" applyProtection="1">
      <protection locked="0"/>
    </xf>
    <xf numFmtId="14" fontId="0" fillId="0" borderId="0" xfId="0" applyNumberFormat="1" applyProtection="1">
      <protection hidden="1"/>
    </xf>
    <xf numFmtId="3" fontId="0" fillId="3" borderId="1" xfId="0" applyNumberFormat="1" applyFill="1" applyBorder="1" applyProtection="1">
      <protection locked="0"/>
    </xf>
    <xf numFmtId="1" fontId="0" fillId="0" borderId="0" xfId="0" applyNumberFormat="1"/>
    <xf numFmtId="1" fontId="0" fillId="4" borderId="0" xfId="0" applyNumberFormat="1" applyFill="1" applyProtection="1">
      <protection hidden="1"/>
    </xf>
    <xf numFmtId="164" fontId="0" fillId="4" borderId="1" xfId="0" applyNumberFormat="1" applyFill="1" applyBorder="1" applyProtection="1">
      <protection hidden="1"/>
    </xf>
    <xf numFmtId="165" fontId="7" fillId="0" borderId="1" xfId="1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8" fillId="0" borderId="0" xfId="0" applyFont="1" applyAlignment="1" applyProtection="1">
      <alignment horizontal="right"/>
      <protection hidden="1"/>
    </xf>
    <xf numFmtId="0" fontId="9" fillId="0" borderId="0" xfId="0" applyFont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3" fontId="0" fillId="3" borderId="0" xfId="0" applyNumberFormat="1" applyFill="1" applyProtection="1">
      <protection hidden="1"/>
    </xf>
    <xf numFmtId="1" fontId="0" fillId="3" borderId="0" xfId="1" applyNumberFormat="1" applyFont="1" applyFill="1" applyBorder="1" applyAlignment="1" applyProtection="1">
      <protection hidden="1"/>
    </xf>
    <xf numFmtId="0" fontId="0" fillId="3" borderId="0" xfId="0" applyFill="1" applyAlignment="1" applyProtection="1">
      <alignment horizontal="left"/>
      <protection locked="0"/>
    </xf>
    <xf numFmtId="2" fontId="0" fillId="3" borderId="1" xfId="1" applyNumberFormat="1" applyFont="1" applyFill="1" applyBorder="1" applyAlignment="1" applyProtection="1">
      <protection locked="0"/>
    </xf>
    <xf numFmtId="0" fontId="3" fillId="0" borderId="1" xfId="0" applyFont="1" applyBorder="1" applyAlignment="1" applyProtection="1">
      <alignment horizontal="center" vertical="center" textRotation="90" wrapText="1"/>
      <protection hidden="1"/>
    </xf>
    <xf numFmtId="0" fontId="3" fillId="0" borderId="1" xfId="0" applyFont="1" applyBorder="1" applyAlignment="1" applyProtection="1">
      <alignment horizontal="left" vertical="center" textRotation="90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tabSelected="1" zoomScale="85" zoomScaleNormal="85" workbookViewId="0">
      <pane xSplit="10" ySplit="17" topLeftCell="K18" activePane="bottomRight" state="frozen"/>
      <selection pane="topRight" activeCell="K1" sqref="K1"/>
      <selection pane="bottomLeft" activeCell="A18" sqref="A18"/>
      <selection pane="bottomRight" activeCell="R6" sqref="R6"/>
    </sheetView>
  </sheetViews>
  <sheetFormatPr defaultColWidth="8.85546875" defaultRowHeight="15" x14ac:dyDescent="0.25"/>
  <cols>
    <col min="1" max="1" width="41.42578125" style="1" customWidth="1"/>
    <col min="2" max="2" width="11.7109375" style="1" customWidth="1"/>
    <col min="3" max="4" width="13.28515625" style="1" hidden="1" customWidth="1"/>
    <col min="5" max="7" width="12.140625" style="1" hidden="1" customWidth="1"/>
    <col min="8" max="8" width="17.140625" style="1" hidden="1" customWidth="1"/>
    <col min="9" max="9" width="13.28515625" style="1" hidden="1" customWidth="1"/>
    <col min="10" max="10" width="3.85546875" style="1" customWidth="1"/>
    <col min="11" max="11" width="9.140625" style="1" customWidth="1"/>
    <col min="12" max="12" width="13.140625" style="1" customWidth="1"/>
    <col min="13" max="13" width="7.85546875" style="1" customWidth="1"/>
    <col min="14" max="14" width="13.85546875" style="1" customWidth="1"/>
    <col min="15" max="15" width="13.5703125" style="1" customWidth="1"/>
    <col min="16" max="16" width="13.85546875" style="1" customWidth="1"/>
    <col min="17" max="26" width="8.85546875" style="1"/>
    <col min="27" max="27" width="11.42578125" style="1" bestFit="1" customWidth="1"/>
    <col min="28" max="28" width="15.28515625" style="1" customWidth="1"/>
    <col min="29" max="16384" width="8.85546875" style="1"/>
  </cols>
  <sheetData>
    <row r="1" spans="1:28" x14ac:dyDescent="0.25">
      <c r="A1" s="15" t="s">
        <v>0</v>
      </c>
      <c r="B1" s="19">
        <f ca="1">TODAY()</f>
        <v>46048</v>
      </c>
      <c r="C1" s="23"/>
      <c r="D1" s="23"/>
      <c r="E1" s="23"/>
      <c r="F1" s="23"/>
      <c r="G1" s="23"/>
      <c r="H1" s="23"/>
      <c r="I1" s="23"/>
      <c r="N1" s="41" t="s">
        <v>54</v>
      </c>
      <c r="O1" s="43" t="s">
        <v>49</v>
      </c>
      <c r="P1" s="39"/>
    </row>
    <row r="2" spans="1:28" x14ac:dyDescent="0.25">
      <c r="A2" s="15" t="s">
        <v>24</v>
      </c>
      <c r="B2" s="34">
        <v>10000</v>
      </c>
      <c r="C2" s="44"/>
      <c r="D2" s="44"/>
      <c r="E2" s="24"/>
      <c r="F2" s="24"/>
      <c r="G2" s="24"/>
      <c r="H2" s="24"/>
      <c r="I2" s="24"/>
      <c r="N2" s="40" t="s">
        <v>18</v>
      </c>
      <c r="O2" s="46">
        <v>100</v>
      </c>
      <c r="P2" s="39"/>
    </row>
    <row r="3" spans="1:28" x14ac:dyDescent="0.25">
      <c r="A3" s="15" t="s">
        <v>37</v>
      </c>
      <c r="B3" s="47">
        <v>50</v>
      </c>
      <c r="C3" s="45"/>
      <c r="D3" s="45"/>
      <c r="E3" s="25"/>
      <c r="F3" s="25"/>
      <c r="G3" s="25"/>
      <c r="H3" s="25"/>
      <c r="I3" s="25"/>
      <c r="N3" s="40" t="s">
        <v>19</v>
      </c>
      <c r="O3" s="46">
        <v>0</v>
      </c>
      <c r="P3" s="39"/>
    </row>
    <row r="4" spans="1:28" ht="15.75" x14ac:dyDescent="0.25">
      <c r="A4" s="15" t="s">
        <v>36</v>
      </c>
      <c r="B4" s="32">
        <v>3</v>
      </c>
      <c r="C4" s="26"/>
      <c r="D4" s="26"/>
      <c r="E4" s="26"/>
      <c r="F4" s="26"/>
      <c r="G4" s="26"/>
      <c r="H4" s="26"/>
      <c r="I4" s="26"/>
      <c r="L4" s="42"/>
      <c r="N4" s="40" t="s">
        <v>20</v>
      </c>
      <c r="O4" s="46">
        <v>0</v>
      </c>
      <c r="P4" s="39"/>
    </row>
    <row r="5" spans="1:28" x14ac:dyDescent="0.25">
      <c r="A5" s="15" t="s">
        <v>31</v>
      </c>
      <c r="B5" s="10" t="s">
        <v>38</v>
      </c>
      <c r="C5" s="27"/>
      <c r="D5" s="27"/>
      <c r="E5" s="27"/>
      <c r="F5" s="27"/>
      <c r="G5" s="27"/>
      <c r="H5" s="27"/>
      <c r="I5" s="27"/>
      <c r="N5" s="40" t="s">
        <v>21</v>
      </c>
      <c r="O5" s="46">
        <v>0</v>
      </c>
      <c r="P5" s="39"/>
    </row>
    <row r="6" spans="1:28" x14ac:dyDescent="0.25">
      <c r="A6" s="15" t="s">
        <v>25</v>
      </c>
      <c r="B6" s="20">
        <f>B4</f>
        <v>3</v>
      </c>
      <c r="C6" s="28"/>
      <c r="D6" s="28"/>
      <c r="E6" s="28"/>
      <c r="F6" s="28"/>
      <c r="G6" s="28"/>
      <c r="H6" s="28"/>
      <c r="I6" s="28"/>
      <c r="N6" s="40" t="s">
        <v>48</v>
      </c>
      <c r="O6" s="46">
        <v>0</v>
      </c>
      <c r="P6" s="39"/>
    </row>
    <row r="7" spans="1:28" x14ac:dyDescent="0.25">
      <c r="A7" s="15" t="s">
        <v>32</v>
      </c>
      <c r="B7" s="37">
        <f>B3/12</f>
        <v>4.166666666666667</v>
      </c>
      <c r="C7" s="36"/>
      <c r="D7" s="36"/>
      <c r="E7" s="28"/>
      <c r="F7" s="28"/>
      <c r="G7" s="28"/>
      <c r="H7" s="28"/>
      <c r="I7" s="28"/>
    </row>
    <row r="8" spans="1:28" x14ac:dyDescent="0.25">
      <c r="A8" s="15" t="s">
        <v>39</v>
      </c>
      <c r="B8" s="20" t="s">
        <v>41</v>
      </c>
      <c r="C8" s="28"/>
      <c r="D8" s="28"/>
      <c r="E8" s="28"/>
      <c r="F8" s="28"/>
      <c r="G8" s="28"/>
      <c r="H8" s="28"/>
      <c r="I8" s="28"/>
    </row>
    <row r="9" spans="1:28" x14ac:dyDescent="0.25">
      <c r="A9" s="15" t="s">
        <v>35</v>
      </c>
      <c r="B9" s="17">
        <f>INT((B7/100)*(1+B7/100)^(B6)/((1+B7/100)^(B6)-1)*B2)+1</f>
        <v>3615</v>
      </c>
      <c r="C9" s="29"/>
      <c r="D9" s="29"/>
      <c r="E9" s="29"/>
      <c r="F9" s="29"/>
      <c r="G9" s="29"/>
      <c r="H9" s="29"/>
      <c r="I9" s="29"/>
    </row>
    <row r="10" spans="1:28" x14ac:dyDescent="0.25">
      <c r="A10" s="15" t="s">
        <v>1</v>
      </c>
      <c r="B10" s="16">
        <f ca="1">AA79</f>
        <v>0.73896902799606323</v>
      </c>
      <c r="C10" s="30"/>
      <c r="D10" s="30"/>
      <c r="E10" s="30"/>
      <c r="F10" s="30"/>
      <c r="G10" s="30"/>
      <c r="H10" s="30"/>
      <c r="I10" s="30"/>
    </row>
    <row r="11" spans="1:28" x14ac:dyDescent="0.25">
      <c r="A11" s="15" t="s">
        <v>2</v>
      </c>
      <c r="B11" s="17">
        <f ca="1">AB79-O79</f>
        <v>917.78000000000065</v>
      </c>
      <c r="C11" s="29"/>
      <c r="D11" s="29"/>
      <c r="E11" s="29"/>
      <c r="F11" s="29"/>
      <c r="G11" s="29"/>
      <c r="H11" s="29"/>
      <c r="I11" s="29"/>
    </row>
    <row r="12" spans="1:28" x14ac:dyDescent="0.25">
      <c r="A12" s="15" t="s">
        <v>3</v>
      </c>
      <c r="B12" s="17">
        <f ca="1">AB79</f>
        <v>10917.78</v>
      </c>
      <c r="C12" s="29"/>
      <c r="D12" s="29"/>
      <c r="E12" s="29"/>
      <c r="F12" s="29"/>
      <c r="G12" s="29"/>
      <c r="H12" s="29"/>
      <c r="I12" s="29"/>
    </row>
    <row r="13" spans="1:28" ht="15.75" x14ac:dyDescent="0.25">
      <c r="K13" s="48" t="s">
        <v>4</v>
      </c>
      <c r="L13" s="49" t="s">
        <v>5</v>
      </c>
      <c r="M13" s="49" t="s">
        <v>6</v>
      </c>
      <c r="N13" s="49" t="s">
        <v>7</v>
      </c>
      <c r="O13" s="50" t="s">
        <v>8</v>
      </c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49" t="s">
        <v>9</v>
      </c>
      <c r="AB13" s="49" t="s">
        <v>3</v>
      </c>
    </row>
    <row r="14" spans="1:28" ht="15.75" x14ac:dyDescent="0.25">
      <c r="K14" s="48"/>
      <c r="L14" s="49"/>
      <c r="M14" s="49"/>
      <c r="N14" s="49"/>
      <c r="O14" s="49" t="s">
        <v>10</v>
      </c>
      <c r="P14" s="49" t="s">
        <v>11</v>
      </c>
      <c r="Q14" s="51" t="s">
        <v>53</v>
      </c>
      <c r="R14" s="51"/>
      <c r="S14" s="51"/>
      <c r="T14" s="51"/>
      <c r="U14" s="51"/>
      <c r="V14" s="51"/>
      <c r="W14" s="51"/>
      <c r="X14" s="51"/>
      <c r="Y14" s="51"/>
      <c r="Z14" s="51"/>
      <c r="AA14" s="49"/>
      <c r="AB14" s="49"/>
    </row>
    <row r="15" spans="1:28" ht="15.75" x14ac:dyDescent="0.25">
      <c r="K15" s="48"/>
      <c r="L15" s="49"/>
      <c r="M15" s="49"/>
      <c r="N15" s="49"/>
      <c r="O15" s="49"/>
      <c r="P15" s="49"/>
      <c r="Q15" s="51" t="s">
        <v>12</v>
      </c>
      <c r="R15" s="51"/>
      <c r="S15" s="51"/>
      <c r="T15" s="51" t="s">
        <v>13</v>
      </c>
      <c r="U15" s="51"/>
      <c r="V15" s="51" t="s">
        <v>14</v>
      </c>
      <c r="W15" s="51"/>
      <c r="X15" s="51"/>
      <c r="Y15" s="51"/>
      <c r="Z15" s="51"/>
      <c r="AA15" s="49"/>
      <c r="AB15" s="49"/>
    </row>
    <row r="16" spans="1:28" ht="135.75" x14ac:dyDescent="0.25">
      <c r="C16" s="1" t="s">
        <v>43</v>
      </c>
      <c r="D16" s="1" t="s">
        <v>44</v>
      </c>
      <c r="E16" s="1" t="s">
        <v>34</v>
      </c>
      <c r="F16" s="1" t="s">
        <v>46</v>
      </c>
      <c r="G16" s="1" t="s">
        <v>47</v>
      </c>
      <c r="H16" s="1" t="s">
        <v>45</v>
      </c>
      <c r="I16" s="1" t="s">
        <v>52</v>
      </c>
      <c r="K16" s="48"/>
      <c r="L16" s="49"/>
      <c r="M16" s="49"/>
      <c r="N16" s="49"/>
      <c r="O16" s="49"/>
      <c r="P16" s="49"/>
      <c r="Q16" s="4" t="s">
        <v>15</v>
      </c>
      <c r="R16" s="4" t="s">
        <v>16</v>
      </c>
      <c r="S16" s="4" t="s">
        <v>50</v>
      </c>
      <c r="T16" s="4" t="s">
        <v>17</v>
      </c>
      <c r="U16" s="4" t="s">
        <v>51</v>
      </c>
      <c r="V16" s="4" t="s">
        <v>18</v>
      </c>
      <c r="W16" s="4" t="s">
        <v>19</v>
      </c>
      <c r="X16" s="4" t="s">
        <v>20</v>
      </c>
      <c r="Y16" s="4" t="s">
        <v>21</v>
      </c>
      <c r="Z16" s="4" t="s">
        <v>48</v>
      </c>
      <c r="AA16" s="49"/>
      <c r="AB16" s="49"/>
    </row>
    <row r="17" spans="3:28" ht="15.75" x14ac:dyDescent="0.25">
      <c r="C17" s="33"/>
      <c r="D17" s="33"/>
      <c r="K17" s="3">
        <v>1</v>
      </c>
      <c r="L17" s="2">
        <v>2</v>
      </c>
      <c r="M17" s="2">
        <v>3</v>
      </c>
      <c r="N17" s="2">
        <v>4</v>
      </c>
      <c r="O17" s="2">
        <v>5</v>
      </c>
      <c r="P17" s="2">
        <v>6</v>
      </c>
      <c r="Q17" s="3">
        <v>7</v>
      </c>
      <c r="R17" s="3">
        <v>8</v>
      </c>
      <c r="S17" s="3">
        <v>9</v>
      </c>
      <c r="T17" s="3">
        <v>10</v>
      </c>
      <c r="U17" s="3">
        <v>11</v>
      </c>
      <c r="V17" s="3">
        <v>12</v>
      </c>
      <c r="W17" s="3">
        <v>13</v>
      </c>
      <c r="X17" s="3">
        <v>14</v>
      </c>
      <c r="Y17" s="3">
        <v>15</v>
      </c>
      <c r="Z17" s="3">
        <v>16</v>
      </c>
      <c r="AA17" s="2">
        <v>17</v>
      </c>
      <c r="AB17" s="2">
        <v>18</v>
      </c>
    </row>
    <row r="18" spans="3:28" ht="15.75" x14ac:dyDescent="0.25">
      <c r="C18" s="33"/>
      <c r="D18" s="33"/>
      <c r="E18" s="31">
        <f>B2</f>
        <v>10000</v>
      </c>
      <c r="F18" s="31"/>
      <c r="G18" s="31"/>
      <c r="H18" s="31"/>
      <c r="I18" s="31">
        <f>-B2+SUM(Q18:Z18)</f>
        <v>-9900</v>
      </c>
      <c r="K18" s="6" t="s">
        <v>22</v>
      </c>
      <c r="L18" s="5">
        <f ca="1">B1</f>
        <v>46048</v>
      </c>
      <c r="M18" s="2" t="s">
        <v>22</v>
      </c>
      <c r="N18" s="11">
        <f>-B2</f>
        <v>-10000</v>
      </c>
      <c r="O18" s="12">
        <f>-B2</f>
        <v>-10000</v>
      </c>
      <c r="P18" s="12" t="s">
        <v>22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f>O2</f>
        <v>100</v>
      </c>
      <c r="W18" s="3">
        <f>O3</f>
        <v>0</v>
      </c>
      <c r="X18" s="3">
        <f>O4</f>
        <v>0</v>
      </c>
      <c r="Y18" s="3">
        <f>O5</f>
        <v>0</v>
      </c>
      <c r="Z18" s="3">
        <f>O6</f>
        <v>0</v>
      </c>
      <c r="AA18" s="2" t="s">
        <v>22</v>
      </c>
      <c r="AB18" s="2" t="s">
        <v>22</v>
      </c>
    </row>
    <row r="19" spans="3:28" ht="15.75" x14ac:dyDescent="0.25">
      <c r="C19" s="23">
        <f ca="1">B1+1</f>
        <v>46049</v>
      </c>
      <c r="D19" s="23">
        <f t="shared" ref="D19" ca="1" si="0">EDATE(C19-2,1)</f>
        <v>46078</v>
      </c>
      <c r="E19" s="31">
        <f t="shared" ref="E19:E50" ca="1" si="1">E18-O19</f>
        <v>6795.96</v>
      </c>
      <c r="F19" s="31">
        <f t="shared" ref="F19:F50" ca="1" si="2">IF(OR(MOD(YEAR(C19),400)=0,AND(MOD(YEAR(C19),4)=0,MOD(YEAR(C19),100)&lt;&gt;0)),366,365)</f>
        <v>365</v>
      </c>
      <c r="G19" s="31">
        <f t="shared" ref="G19:G50" ca="1" si="3">IF(OR(MOD(YEAR(D19),400)=0,AND(MOD(YEAR(D19),4)=0,MOD(YEAR(D19),100)&lt;&gt;0)),366,365)</f>
        <v>365</v>
      </c>
      <c r="H19" s="31">
        <f t="shared" ref="H19:H50" ca="1" si="4">ROUND(IF(YEAR(D19)=YEAR(C19),M19/G19,(DATE(YEAR(C19),12,31)-C19+1)/F19+(D19-DATE(YEAR(D19),1,1)+1)/G19)*$B$3*E18/100,2)</f>
        <v>410.96</v>
      </c>
      <c r="I19" s="31">
        <f>IF(K19&lt;=$B$6,IF(K19=$B$6,SUM($P$19:P19)-SUM($N$18:N18),$B$9),"")</f>
        <v>3615</v>
      </c>
      <c r="K19" s="3">
        <v>1</v>
      </c>
      <c r="L19" s="5">
        <f t="shared" ref="L19:L50" ca="1" si="5">IF(K19&lt;=$B$6,D19,"")</f>
        <v>46078</v>
      </c>
      <c r="M19" s="2">
        <f t="shared" ref="M19:M50" ca="1" si="6">IF(K19&lt;=$B$6,D19-C19+1,"")</f>
        <v>30</v>
      </c>
      <c r="N19" s="13">
        <f>IF(K19&lt;=$B$6,IF(K19=$B$6,SUM($P$19:P19)-SUM($N$18:N18),$B$9),"")</f>
        <v>3615</v>
      </c>
      <c r="O19" s="13">
        <f ca="1">IF(K19&lt;=$B$6,N19-P19,"")</f>
        <v>3204.04</v>
      </c>
      <c r="P19" s="13">
        <f ca="1">IF(K19&lt;=$B$6,H19,"")</f>
        <v>410.96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2" t="s">
        <v>22</v>
      </c>
      <c r="AB19" s="2" t="s">
        <v>22</v>
      </c>
    </row>
    <row r="20" spans="3:28" ht="15.75" x14ac:dyDescent="0.25">
      <c r="C20" s="33">
        <f t="shared" ref="C20:C78" ca="1" si="7">D19+1</f>
        <v>46079</v>
      </c>
      <c r="D20" s="33">
        <f ca="1">EDATE(C20-1,1)</f>
        <v>46106</v>
      </c>
      <c r="E20" s="31">
        <f t="shared" ca="1" si="1"/>
        <v>3441.63</v>
      </c>
      <c r="F20" s="31">
        <f t="shared" ca="1" si="2"/>
        <v>365</v>
      </c>
      <c r="G20" s="31">
        <f t="shared" ca="1" si="3"/>
        <v>365</v>
      </c>
      <c r="H20" s="31">
        <f t="shared" ca="1" si="4"/>
        <v>260.67</v>
      </c>
      <c r="I20" s="31">
        <f>IF(K20&lt;=$B$6,IF(K20=$B$6,SUM($P$19:P20)-SUM($N$18:N19),$B$9),"")</f>
        <v>3615</v>
      </c>
      <c r="K20" s="3">
        <v>2</v>
      </c>
      <c r="L20" s="5">
        <f t="shared" ca="1" si="5"/>
        <v>46106</v>
      </c>
      <c r="M20" s="2">
        <f t="shared" ca="1" si="6"/>
        <v>28</v>
      </c>
      <c r="N20" s="13">
        <f>IF(K20&lt;=$B$6,IF(K20=$B$6,SUM($P$19:P20)-SUM($N$18:N19),$B$9),"")</f>
        <v>3615</v>
      </c>
      <c r="O20" s="13">
        <f t="shared" ref="O20:O29" ca="1" si="8">IF(K20&lt;=$B$6,N20-P20,"")</f>
        <v>3354.33</v>
      </c>
      <c r="P20" s="13">
        <f t="shared" ref="P20:P29" ca="1" si="9">IF(K20&lt;=$B$6,H20,"")</f>
        <v>260.67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2" t="s">
        <v>22</v>
      </c>
      <c r="AB20" s="2" t="s">
        <v>22</v>
      </c>
    </row>
    <row r="21" spans="3:28" ht="15.75" x14ac:dyDescent="0.25">
      <c r="C21" s="33">
        <f t="shared" ca="1" si="7"/>
        <v>46107</v>
      </c>
      <c r="D21" s="33">
        <f ca="1">EDATE(C21-1,1)</f>
        <v>46137</v>
      </c>
      <c r="E21" s="31">
        <f t="shared" ca="1" si="1"/>
        <v>0</v>
      </c>
      <c r="F21" s="31">
        <f t="shared" ca="1" si="2"/>
        <v>365</v>
      </c>
      <c r="G21" s="31">
        <f t="shared" ca="1" si="3"/>
        <v>365</v>
      </c>
      <c r="H21" s="31">
        <f t="shared" ca="1" si="4"/>
        <v>146.15</v>
      </c>
      <c r="I21" s="31">
        <f ca="1">IF(K21&lt;=$B$6,IF(K21=$B$6,SUM($P$19:P21)-SUM($N$18:N20),$B$9),"")</f>
        <v>3587.7799999999997</v>
      </c>
      <c r="K21" s="3">
        <v>3</v>
      </c>
      <c r="L21" s="5">
        <f t="shared" ca="1" si="5"/>
        <v>46137</v>
      </c>
      <c r="M21" s="2">
        <f t="shared" ca="1" si="6"/>
        <v>31</v>
      </c>
      <c r="N21" s="13">
        <f ca="1">IF(K21&lt;=$B$6,IF(K21=$B$6,SUM($P$19:P21)-SUM($N$18:N20),$B$9),"")</f>
        <v>3587.7799999999997</v>
      </c>
      <c r="O21" s="13">
        <f t="shared" ca="1" si="8"/>
        <v>3441.6299999999997</v>
      </c>
      <c r="P21" s="13">
        <f t="shared" ca="1" si="9"/>
        <v>146.15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2" t="s">
        <v>22</v>
      </c>
      <c r="AB21" s="2" t="s">
        <v>22</v>
      </c>
    </row>
    <row r="22" spans="3:28" ht="15.75" x14ac:dyDescent="0.25">
      <c r="C22" s="33">
        <f t="shared" ca="1" si="7"/>
        <v>46138</v>
      </c>
      <c r="D22" s="33">
        <f t="shared" ref="D22:D78" ca="1" si="10">EDATE(C22-1,1)</f>
        <v>46167</v>
      </c>
      <c r="E22" s="31" t="e">
        <f t="shared" ca="1" si="1"/>
        <v>#VALUE!</v>
      </c>
      <c r="F22" s="31">
        <f t="shared" ca="1" si="2"/>
        <v>365</v>
      </c>
      <c r="G22" s="31">
        <f t="shared" ca="1" si="3"/>
        <v>365</v>
      </c>
      <c r="H22" s="31" t="e">
        <f t="shared" ca="1" si="4"/>
        <v>#VALUE!</v>
      </c>
      <c r="I22" s="31" t="str">
        <f>IF(K22&lt;=$B$6,IF(K22=$B$6,SUM($P$19:P22)-SUM($N$18:N21),$B$9),"")</f>
        <v/>
      </c>
      <c r="K22" s="3">
        <v>4</v>
      </c>
      <c r="L22" s="5" t="str">
        <f t="shared" si="5"/>
        <v/>
      </c>
      <c r="M22" s="2" t="str">
        <f t="shared" si="6"/>
        <v/>
      </c>
      <c r="N22" s="13" t="str">
        <f>IF(K22&lt;=$B$6,IF(K22=$B$6,SUM($P$19:P22)-SUM($N$18:N21),$B$9),"")</f>
        <v/>
      </c>
      <c r="O22" s="13" t="str">
        <f t="shared" si="8"/>
        <v/>
      </c>
      <c r="P22" s="13" t="str">
        <f t="shared" si="9"/>
        <v/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2" t="s">
        <v>22</v>
      </c>
      <c r="AB22" s="2" t="s">
        <v>22</v>
      </c>
    </row>
    <row r="23" spans="3:28" ht="15.75" x14ac:dyDescent="0.25">
      <c r="C23" s="33">
        <f t="shared" ca="1" si="7"/>
        <v>46168</v>
      </c>
      <c r="D23" s="33">
        <f t="shared" ca="1" si="10"/>
        <v>46198</v>
      </c>
      <c r="E23" s="31" t="e">
        <f t="shared" ca="1" si="1"/>
        <v>#VALUE!</v>
      </c>
      <c r="F23" s="31">
        <f t="shared" ca="1" si="2"/>
        <v>365</v>
      </c>
      <c r="G23" s="31">
        <f t="shared" ca="1" si="3"/>
        <v>365</v>
      </c>
      <c r="H23" s="31" t="e">
        <f t="shared" ca="1" si="4"/>
        <v>#VALUE!</v>
      </c>
      <c r="I23" s="31" t="str">
        <f>IF(K23&lt;=$B$6,IF(K23=$B$6,SUM($P$19:P23)-SUM($N$18:N22),$B$9),"")</f>
        <v/>
      </c>
      <c r="K23" s="3">
        <v>5</v>
      </c>
      <c r="L23" s="5" t="str">
        <f t="shared" si="5"/>
        <v/>
      </c>
      <c r="M23" s="2" t="str">
        <f t="shared" si="6"/>
        <v/>
      </c>
      <c r="N23" s="13" t="str">
        <f>IF(K23&lt;=$B$6,IF(K23=$B$6,SUM($P$19:P23)-SUM($N$18:N22),$B$9),"")</f>
        <v/>
      </c>
      <c r="O23" s="13" t="str">
        <f t="shared" si="8"/>
        <v/>
      </c>
      <c r="P23" s="13" t="str">
        <f t="shared" si="9"/>
        <v/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2" t="s">
        <v>22</v>
      </c>
      <c r="AB23" s="2" t="s">
        <v>22</v>
      </c>
    </row>
    <row r="24" spans="3:28" ht="15.75" x14ac:dyDescent="0.25">
      <c r="C24" s="33">
        <f t="shared" ca="1" si="7"/>
        <v>46199</v>
      </c>
      <c r="D24" s="33">
        <f t="shared" ca="1" si="10"/>
        <v>46228</v>
      </c>
      <c r="E24" s="31" t="e">
        <f t="shared" ca="1" si="1"/>
        <v>#VALUE!</v>
      </c>
      <c r="F24" s="31">
        <f t="shared" ca="1" si="2"/>
        <v>365</v>
      </c>
      <c r="G24" s="31">
        <f t="shared" ca="1" si="3"/>
        <v>365</v>
      </c>
      <c r="H24" s="31" t="e">
        <f t="shared" ca="1" si="4"/>
        <v>#VALUE!</v>
      </c>
      <c r="I24" s="31" t="str">
        <f>IF(K24&lt;=$B$6,IF(K24=$B$6,SUM($P$19:P24)-SUM($N$18:N23),$B$9),"")</f>
        <v/>
      </c>
      <c r="K24" s="3">
        <v>6</v>
      </c>
      <c r="L24" s="5" t="str">
        <f t="shared" si="5"/>
        <v/>
      </c>
      <c r="M24" s="2" t="str">
        <f t="shared" si="6"/>
        <v/>
      </c>
      <c r="N24" s="13" t="str">
        <f>IF(K24&lt;=$B$6,IF(K24=$B$6,SUM($P$19:P24)-SUM($N$18:N23),$B$9),"")</f>
        <v/>
      </c>
      <c r="O24" s="13" t="str">
        <f t="shared" si="8"/>
        <v/>
      </c>
      <c r="P24" s="13" t="str">
        <f t="shared" si="9"/>
        <v/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2" t="s">
        <v>22</v>
      </c>
      <c r="AB24" s="2" t="s">
        <v>22</v>
      </c>
    </row>
    <row r="25" spans="3:28" ht="15.75" x14ac:dyDescent="0.25">
      <c r="C25" s="33">
        <f t="shared" ca="1" si="7"/>
        <v>46229</v>
      </c>
      <c r="D25" s="33">
        <f t="shared" ca="1" si="10"/>
        <v>46259</v>
      </c>
      <c r="E25" s="31" t="e">
        <f t="shared" ca="1" si="1"/>
        <v>#VALUE!</v>
      </c>
      <c r="F25" s="31">
        <f t="shared" ca="1" si="2"/>
        <v>365</v>
      </c>
      <c r="G25" s="31">
        <f t="shared" ca="1" si="3"/>
        <v>365</v>
      </c>
      <c r="H25" s="31" t="e">
        <f t="shared" ca="1" si="4"/>
        <v>#VALUE!</v>
      </c>
      <c r="I25" s="31" t="str">
        <f>IF(K25&lt;=$B$6,IF(K25=$B$6,SUM($P$19:P25)-SUM($N$18:N24),$B$9),"")</f>
        <v/>
      </c>
      <c r="K25" s="3">
        <v>7</v>
      </c>
      <c r="L25" s="5" t="str">
        <f t="shared" si="5"/>
        <v/>
      </c>
      <c r="M25" s="2" t="str">
        <f t="shared" si="6"/>
        <v/>
      </c>
      <c r="N25" s="13" t="str">
        <f>IF(K25&lt;=$B$6,IF(K25=$B$6,SUM($P$19:P25)-SUM($N$18:N24),$B$9),"")</f>
        <v/>
      </c>
      <c r="O25" s="13" t="str">
        <f t="shared" si="8"/>
        <v/>
      </c>
      <c r="P25" s="13" t="str">
        <f t="shared" si="9"/>
        <v/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2" t="s">
        <v>22</v>
      </c>
      <c r="AB25" s="2" t="s">
        <v>22</v>
      </c>
    </row>
    <row r="26" spans="3:28" ht="15.75" x14ac:dyDescent="0.25">
      <c r="C26" s="33">
        <f t="shared" ca="1" si="7"/>
        <v>46260</v>
      </c>
      <c r="D26" s="33">
        <f t="shared" ca="1" si="10"/>
        <v>46290</v>
      </c>
      <c r="E26" s="31" t="e">
        <f t="shared" ca="1" si="1"/>
        <v>#VALUE!</v>
      </c>
      <c r="F26" s="31">
        <f t="shared" ca="1" si="2"/>
        <v>365</v>
      </c>
      <c r="G26" s="31">
        <f t="shared" ca="1" si="3"/>
        <v>365</v>
      </c>
      <c r="H26" s="31" t="e">
        <f t="shared" ca="1" si="4"/>
        <v>#VALUE!</v>
      </c>
      <c r="I26" s="31" t="str">
        <f>IF(K26&lt;=$B$6,IF(K26=$B$6,SUM($P$19:P26)-SUM($N$18:N25),$B$9),"")</f>
        <v/>
      </c>
      <c r="K26" s="3">
        <v>8</v>
      </c>
      <c r="L26" s="5" t="str">
        <f t="shared" si="5"/>
        <v/>
      </c>
      <c r="M26" s="2" t="str">
        <f t="shared" si="6"/>
        <v/>
      </c>
      <c r="N26" s="13" t="str">
        <f>IF(K26&lt;=$B$6,IF(K26=$B$6,SUM($P$19:P26)-SUM($N$18:N25),$B$9),"")</f>
        <v/>
      </c>
      <c r="O26" s="13" t="str">
        <f t="shared" si="8"/>
        <v/>
      </c>
      <c r="P26" s="13" t="str">
        <f t="shared" si="9"/>
        <v/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2" t="s">
        <v>22</v>
      </c>
      <c r="AB26" s="2" t="s">
        <v>22</v>
      </c>
    </row>
    <row r="27" spans="3:28" ht="15.75" x14ac:dyDescent="0.25">
      <c r="C27" s="33">
        <f t="shared" ca="1" si="7"/>
        <v>46291</v>
      </c>
      <c r="D27" s="33">
        <f t="shared" ca="1" si="10"/>
        <v>46320</v>
      </c>
      <c r="E27" s="31" t="e">
        <f t="shared" ca="1" si="1"/>
        <v>#VALUE!</v>
      </c>
      <c r="F27" s="31">
        <f t="shared" ca="1" si="2"/>
        <v>365</v>
      </c>
      <c r="G27" s="31">
        <f t="shared" ca="1" si="3"/>
        <v>365</v>
      </c>
      <c r="H27" s="31" t="e">
        <f t="shared" ca="1" si="4"/>
        <v>#VALUE!</v>
      </c>
      <c r="I27" s="31" t="str">
        <f>IF(K27&lt;=$B$6,IF(K27=$B$6,SUM($P$19:P27)-SUM($N$18:N26),$B$9),"")</f>
        <v/>
      </c>
      <c r="K27" s="3">
        <v>9</v>
      </c>
      <c r="L27" s="5" t="str">
        <f t="shared" si="5"/>
        <v/>
      </c>
      <c r="M27" s="2" t="str">
        <f t="shared" si="6"/>
        <v/>
      </c>
      <c r="N27" s="13" t="str">
        <f>IF(K27&lt;=$B$6,IF(K27=$B$6,SUM($P$19:P27)-SUM($N$18:N26),$B$9),"")</f>
        <v/>
      </c>
      <c r="O27" s="13" t="str">
        <f t="shared" si="8"/>
        <v/>
      </c>
      <c r="P27" s="13" t="str">
        <f t="shared" si="9"/>
        <v/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2" t="s">
        <v>22</v>
      </c>
      <c r="AB27" s="2" t="s">
        <v>22</v>
      </c>
    </row>
    <row r="28" spans="3:28" ht="15.75" x14ac:dyDescent="0.25">
      <c r="C28" s="33">
        <f t="shared" ca="1" si="7"/>
        <v>46321</v>
      </c>
      <c r="D28" s="33">
        <f t="shared" ca="1" si="10"/>
        <v>46351</v>
      </c>
      <c r="E28" s="31" t="e">
        <f t="shared" ca="1" si="1"/>
        <v>#VALUE!</v>
      </c>
      <c r="F28" s="31">
        <f t="shared" ca="1" si="2"/>
        <v>365</v>
      </c>
      <c r="G28" s="31">
        <f t="shared" ca="1" si="3"/>
        <v>365</v>
      </c>
      <c r="H28" s="31" t="e">
        <f t="shared" ca="1" si="4"/>
        <v>#VALUE!</v>
      </c>
      <c r="I28" s="31" t="str">
        <f>IF(K28&lt;=$B$6,IF(K28=$B$6,SUM($P$19:P28)-SUM($N$18:N27),$B$9),"")</f>
        <v/>
      </c>
      <c r="K28" s="3">
        <v>10</v>
      </c>
      <c r="L28" s="5" t="str">
        <f t="shared" si="5"/>
        <v/>
      </c>
      <c r="M28" s="2" t="str">
        <f t="shared" si="6"/>
        <v/>
      </c>
      <c r="N28" s="13" t="str">
        <f>IF(K28&lt;=$B$6,IF(K28=$B$6,SUM($P$19:P28)-SUM($N$18:N27),$B$9),"")</f>
        <v/>
      </c>
      <c r="O28" s="13" t="str">
        <f t="shared" si="8"/>
        <v/>
      </c>
      <c r="P28" s="13" t="str">
        <f t="shared" si="9"/>
        <v/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2" t="s">
        <v>22</v>
      </c>
      <c r="AB28" s="2" t="s">
        <v>22</v>
      </c>
    </row>
    <row r="29" spans="3:28" ht="15.75" x14ac:dyDescent="0.25">
      <c r="C29" s="33">
        <f t="shared" ca="1" si="7"/>
        <v>46352</v>
      </c>
      <c r="D29" s="33">
        <f t="shared" ca="1" si="10"/>
        <v>46381</v>
      </c>
      <c r="E29" s="31" t="e">
        <f t="shared" ca="1" si="1"/>
        <v>#VALUE!</v>
      </c>
      <c r="F29" s="31">
        <f t="shared" ca="1" si="2"/>
        <v>365</v>
      </c>
      <c r="G29" s="31">
        <f t="shared" ca="1" si="3"/>
        <v>365</v>
      </c>
      <c r="H29" s="31" t="e">
        <f t="shared" ca="1" si="4"/>
        <v>#VALUE!</v>
      </c>
      <c r="I29" s="31" t="str">
        <f>IF(K29&lt;=$B$6,IF(K29=$B$6,SUM($P$19:P29)-SUM($N$18:N28),$B$9),"")</f>
        <v/>
      </c>
      <c r="K29" s="3">
        <v>11</v>
      </c>
      <c r="L29" s="5" t="str">
        <f t="shared" si="5"/>
        <v/>
      </c>
      <c r="M29" s="2" t="str">
        <f t="shared" si="6"/>
        <v/>
      </c>
      <c r="N29" s="13" t="str">
        <f>IF(K29&lt;=$B$6,IF(K29=$B$6,SUM($P$19:P29)-SUM($N$18:N28),$B$9),"")</f>
        <v/>
      </c>
      <c r="O29" s="13" t="str">
        <f t="shared" si="8"/>
        <v/>
      </c>
      <c r="P29" s="13" t="str">
        <f t="shared" si="9"/>
        <v/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2" t="s">
        <v>22</v>
      </c>
      <c r="AB29" s="2" t="s">
        <v>22</v>
      </c>
    </row>
    <row r="30" spans="3:28" ht="15.75" x14ac:dyDescent="0.25">
      <c r="C30" s="33">
        <f t="shared" ca="1" si="7"/>
        <v>46382</v>
      </c>
      <c r="D30" s="33">
        <f t="shared" ca="1" si="10"/>
        <v>46412</v>
      </c>
      <c r="E30" s="31" t="e">
        <f t="shared" ca="1" si="1"/>
        <v>#VALUE!</v>
      </c>
      <c r="F30" s="31">
        <f t="shared" ca="1" si="2"/>
        <v>365</v>
      </c>
      <c r="G30" s="31">
        <f t="shared" ca="1" si="3"/>
        <v>365</v>
      </c>
      <c r="H30" s="31" t="e">
        <f t="shared" ca="1" si="4"/>
        <v>#VALUE!</v>
      </c>
      <c r="I30" s="31" t="str">
        <f>IF(K30&lt;=$B$6,IF(K30=$B$6,SUM($P$19:P30)-SUM($N$18:N29),$B$9),"")</f>
        <v/>
      </c>
      <c r="K30" s="3">
        <v>12</v>
      </c>
      <c r="L30" s="5" t="str">
        <f t="shared" si="5"/>
        <v/>
      </c>
      <c r="M30" s="2" t="str">
        <f t="shared" si="6"/>
        <v/>
      </c>
      <c r="N30" s="13" t="str">
        <f>IF(K30&lt;=$B$6,IF(K30=$B$6,SUM($P$19:P30)-SUM($N$18:N29),$B$9),"")</f>
        <v/>
      </c>
      <c r="O30" s="13" t="str">
        <f t="shared" ref="O30:O78" si="11">IF(K30&lt;=$B$6,N30-P30,"")</f>
        <v/>
      </c>
      <c r="P30" s="13" t="str">
        <f t="shared" ref="P30:P78" si="12">IF(K30&lt;=$B$6,H30,"")</f>
        <v/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2" t="s">
        <v>22</v>
      </c>
      <c r="AB30" s="2" t="s">
        <v>22</v>
      </c>
    </row>
    <row r="31" spans="3:28" ht="15.75" x14ac:dyDescent="0.25">
      <c r="C31" s="33">
        <f t="shared" ca="1" si="7"/>
        <v>46413</v>
      </c>
      <c r="D31" s="33">
        <f t="shared" ca="1" si="10"/>
        <v>46443</v>
      </c>
      <c r="E31" s="31" t="e">
        <f t="shared" ca="1" si="1"/>
        <v>#VALUE!</v>
      </c>
      <c r="F31" s="31">
        <f t="shared" ca="1" si="2"/>
        <v>365</v>
      </c>
      <c r="G31" s="31">
        <f t="shared" ca="1" si="3"/>
        <v>365</v>
      </c>
      <c r="H31" s="31" t="e">
        <f t="shared" ca="1" si="4"/>
        <v>#VALUE!</v>
      </c>
      <c r="I31" s="31" t="str">
        <f>IF(K31&lt;=$B$6,IF(K31=$B$6,SUM($P$19:P31)-SUM($N$18:N30),$B$9),"")</f>
        <v/>
      </c>
      <c r="K31" s="3">
        <v>13</v>
      </c>
      <c r="L31" s="5" t="str">
        <f t="shared" si="5"/>
        <v/>
      </c>
      <c r="M31" s="2" t="str">
        <f t="shared" si="6"/>
        <v/>
      </c>
      <c r="N31" s="13" t="str">
        <f>IF(K31&lt;=$B$6,IF(K31=$B$6,SUM($P$19:P31)-SUM($N$18:N30),$B$9),"")</f>
        <v/>
      </c>
      <c r="O31" s="13" t="str">
        <f t="shared" si="11"/>
        <v/>
      </c>
      <c r="P31" s="13" t="str">
        <f t="shared" si="12"/>
        <v/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2" t="s">
        <v>22</v>
      </c>
      <c r="AB31" s="2" t="s">
        <v>22</v>
      </c>
    </row>
    <row r="32" spans="3:28" ht="15.75" x14ac:dyDescent="0.25">
      <c r="C32" s="33">
        <f t="shared" ca="1" si="7"/>
        <v>46444</v>
      </c>
      <c r="D32" s="33">
        <f t="shared" ca="1" si="10"/>
        <v>46471</v>
      </c>
      <c r="E32" s="31" t="e">
        <f t="shared" ca="1" si="1"/>
        <v>#VALUE!</v>
      </c>
      <c r="F32" s="31">
        <f t="shared" ca="1" si="2"/>
        <v>365</v>
      </c>
      <c r="G32" s="31">
        <f t="shared" ca="1" si="3"/>
        <v>365</v>
      </c>
      <c r="H32" s="31" t="e">
        <f t="shared" ca="1" si="4"/>
        <v>#VALUE!</v>
      </c>
      <c r="I32" s="31" t="str">
        <f>IF(K32&lt;=$B$6,IF(K32=$B$6,SUM($P$19:P32)-SUM($N$18:N31),$B$9),"")</f>
        <v/>
      </c>
      <c r="K32" s="3">
        <v>14</v>
      </c>
      <c r="L32" s="5" t="str">
        <f t="shared" si="5"/>
        <v/>
      </c>
      <c r="M32" s="2" t="str">
        <f t="shared" si="6"/>
        <v/>
      </c>
      <c r="N32" s="13" t="str">
        <f>IF(K32&lt;=$B$6,IF(K32=$B$6,SUM($P$19:P32)-SUM($N$18:N31),$B$9),"")</f>
        <v/>
      </c>
      <c r="O32" s="13" t="str">
        <f t="shared" si="11"/>
        <v/>
      </c>
      <c r="P32" s="13" t="str">
        <f t="shared" si="12"/>
        <v/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2" t="s">
        <v>22</v>
      </c>
      <c r="AB32" s="2" t="s">
        <v>22</v>
      </c>
    </row>
    <row r="33" spans="3:28" ht="15.75" x14ac:dyDescent="0.25">
      <c r="C33" s="33">
        <f t="shared" ca="1" si="7"/>
        <v>46472</v>
      </c>
      <c r="D33" s="33">
        <f t="shared" ca="1" si="10"/>
        <v>46502</v>
      </c>
      <c r="E33" s="31" t="e">
        <f t="shared" ca="1" si="1"/>
        <v>#VALUE!</v>
      </c>
      <c r="F33" s="31">
        <f t="shared" ca="1" si="2"/>
        <v>365</v>
      </c>
      <c r="G33" s="31">
        <f t="shared" ca="1" si="3"/>
        <v>365</v>
      </c>
      <c r="H33" s="31" t="e">
        <f t="shared" ca="1" si="4"/>
        <v>#VALUE!</v>
      </c>
      <c r="I33" s="31" t="str">
        <f>IF(K33&lt;=$B$6,IF(K33=$B$6,SUM($P$19:P33)-SUM($N$18:N32),$B$9),"")</f>
        <v/>
      </c>
      <c r="K33" s="3">
        <v>15</v>
      </c>
      <c r="L33" s="5" t="str">
        <f t="shared" si="5"/>
        <v/>
      </c>
      <c r="M33" s="2" t="str">
        <f t="shared" si="6"/>
        <v/>
      </c>
      <c r="N33" s="13" t="str">
        <f>IF(K33&lt;=$B$6,IF(K33=$B$6,SUM($P$19:P33)-SUM($N$18:N32),$B$9),"")</f>
        <v/>
      </c>
      <c r="O33" s="13" t="str">
        <f t="shared" si="11"/>
        <v/>
      </c>
      <c r="P33" s="13" t="str">
        <f t="shared" si="12"/>
        <v/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2" t="s">
        <v>22</v>
      </c>
      <c r="AB33" s="2" t="s">
        <v>22</v>
      </c>
    </row>
    <row r="34" spans="3:28" ht="15.75" x14ac:dyDescent="0.25">
      <c r="C34" s="33">
        <f t="shared" ca="1" si="7"/>
        <v>46503</v>
      </c>
      <c r="D34" s="33">
        <f t="shared" ca="1" si="10"/>
        <v>46532</v>
      </c>
      <c r="E34" s="31" t="e">
        <f t="shared" ca="1" si="1"/>
        <v>#VALUE!</v>
      </c>
      <c r="F34" s="31">
        <f t="shared" ca="1" si="2"/>
        <v>365</v>
      </c>
      <c r="G34" s="31">
        <f t="shared" ca="1" si="3"/>
        <v>365</v>
      </c>
      <c r="H34" s="31" t="e">
        <f t="shared" ca="1" si="4"/>
        <v>#VALUE!</v>
      </c>
      <c r="I34" s="31" t="str">
        <f>IF(K34&lt;=$B$6,IF(K34=$B$6,SUM($P$19:P34)-SUM($N$18:N33),$B$9),"")</f>
        <v/>
      </c>
      <c r="K34" s="3">
        <v>16</v>
      </c>
      <c r="L34" s="5" t="str">
        <f t="shared" si="5"/>
        <v/>
      </c>
      <c r="M34" s="2" t="str">
        <f t="shared" si="6"/>
        <v/>
      </c>
      <c r="N34" s="13" t="str">
        <f>IF(K34&lt;=$B$6,IF(K34=$B$6,SUM($P$19:P34)-SUM($N$18:N33),$B$9),"")</f>
        <v/>
      </c>
      <c r="O34" s="13" t="str">
        <f t="shared" si="11"/>
        <v/>
      </c>
      <c r="P34" s="13" t="str">
        <f t="shared" si="12"/>
        <v/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2" t="s">
        <v>22</v>
      </c>
      <c r="AB34" s="2" t="s">
        <v>22</v>
      </c>
    </row>
    <row r="35" spans="3:28" ht="15.75" x14ac:dyDescent="0.25">
      <c r="C35" s="33">
        <f t="shared" ca="1" si="7"/>
        <v>46533</v>
      </c>
      <c r="D35" s="33">
        <f t="shared" ca="1" si="10"/>
        <v>46563</v>
      </c>
      <c r="E35" s="31" t="e">
        <f t="shared" ca="1" si="1"/>
        <v>#VALUE!</v>
      </c>
      <c r="F35" s="31">
        <f t="shared" ca="1" si="2"/>
        <v>365</v>
      </c>
      <c r="G35" s="31">
        <f t="shared" ca="1" si="3"/>
        <v>365</v>
      </c>
      <c r="H35" s="31" t="e">
        <f t="shared" ca="1" si="4"/>
        <v>#VALUE!</v>
      </c>
      <c r="I35" s="31" t="str">
        <f>IF(K35&lt;=$B$6,IF(K35=$B$6,SUM($P$19:P35)-SUM($N$18:N34),$B$9),"")</f>
        <v/>
      </c>
      <c r="K35" s="3">
        <v>17</v>
      </c>
      <c r="L35" s="5" t="str">
        <f t="shared" si="5"/>
        <v/>
      </c>
      <c r="M35" s="2" t="str">
        <f t="shared" si="6"/>
        <v/>
      </c>
      <c r="N35" s="13" t="str">
        <f>IF(K35&lt;=$B$6,IF(K35=$B$6,SUM($P$19:P35)-SUM($N$18:N34),$B$9),"")</f>
        <v/>
      </c>
      <c r="O35" s="13" t="str">
        <f t="shared" si="11"/>
        <v/>
      </c>
      <c r="P35" s="13" t="str">
        <f t="shared" si="12"/>
        <v/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2" t="s">
        <v>22</v>
      </c>
      <c r="AB35" s="2" t="s">
        <v>22</v>
      </c>
    </row>
    <row r="36" spans="3:28" ht="15.75" x14ac:dyDescent="0.25">
      <c r="C36" s="33">
        <f t="shared" ca="1" si="7"/>
        <v>46564</v>
      </c>
      <c r="D36" s="33">
        <f t="shared" ca="1" si="10"/>
        <v>46593</v>
      </c>
      <c r="E36" s="31" t="e">
        <f t="shared" ca="1" si="1"/>
        <v>#VALUE!</v>
      </c>
      <c r="F36" s="31">
        <f t="shared" ca="1" si="2"/>
        <v>365</v>
      </c>
      <c r="G36" s="31">
        <f t="shared" ca="1" si="3"/>
        <v>365</v>
      </c>
      <c r="H36" s="31" t="e">
        <f t="shared" ca="1" si="4"/>
        <v>#VALUE!</v>
      </c>
      <c r="I36" s="31" t="str">
        <f>IF(K36&lt;=$B$6,IF(K36=$B$6,SUM($P$19:P36)-SUM($N$18:N35),$B$9),"")</f>
        <v/>
      </c>
      <c r="K36" s="3">
        <v>18</v>
      </c>
      <c r="L36" s="5" t="str">
        <f t="shared" si="5"/>
        <v/>
      </c>
      <c r="M36" s="2" t="str">
        <f t="shared" si="6"/>
        <v/>
      </c>
      <c r="N36" s="13" t="str">
        <f>IF(K36&lt;=$B$6,IF(K36=$B$6,SUM($P$19:P36)-SUM($N$18:N35),$B$9),"")</f>
        <v/>
      </c>
      <c r="O36" s="13" t="str">
        <f t="shared" si="11"/>
        <v/>
      </c>
      <c r="P36" s="13" t="str">
        <f t="shared" si="12"/>
        <v/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2" t="s">
        <v>22</v>
      </c>
      <c r="AB36" s="2" t="s">
        <v>22</v>
      </c>
    </row>
    <row r="37" spans="3:28" ht="15.75" x14ac:dyDescent="0.25">
      <c r="C37" s="33">
        <f t="shared" ca="1" si="7"/>
        <v>46594</v>
      </c>
      <c r="D37" s="33">
        <f t="shared" ca="1" si="10"/>
        <v>46624</v>
      </c>
      <c r="E37" s="31" t="e">
        <f t="shared" ca="1" si="1"/>
        <v>#VALUE!</v>
      </c>
      <c r="F37" s="31">
        <f t="shared" ca="1" si="2"/>
        <v>365</v>
      </c>
      <c r="G37" s="31">
        <f t="shared" ca="1" si="3"/>
        <v>365</v>
      </c>
      <c r="H37" s="31" t="e">
        <f t="shared" ca="1" si="4"/>
        <v>#VALUE!</v>
      </c>
      <c r="I37" s="31" t="str">
        <f>IF(K37&lt;=$B$6,IF(K37=$B$6,SUM($P$19:P37)-SUM($N$18:N36),$B$9),"")</f>
        <v/>
      </c>
      <c r="K37" s="3">
        <v>19</v>
      </c>
      <c r="L37" s="5" t="str">
        <f t="shared" si="5"/>
        <v/>
      </c>
      <c r="M37" s="2" t="str">
        <f t="shared" si="6"/>
        <v/>
      </c>
      <c r="N37" s="13" t="str">
        <f>IF(K37&lt;=$B$6,IF(K37=$B$6,SUM($P$19:P37)-SUM($N$18:N36),$B$9),"")</f>
        <v/>
      </c>
      <c r="O37" s="13" t="str">
        <f t="shared" si="11"/>
        <v/>
      </c>
      <c r="P37" s="13" t="str">
        <f t="shared" si="12"/>
        <v/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2" t="s">
        <v>22</v>
      </c>
      <c r="AB37" s="2" t="s">
        <v>22</v>
      </c>
    </row>
    <row r="38" spans="3:28" ht="15.75" x14ac:dyDescent="0.25">
      <c r="C38" s="33">
        <f t="shared" ca="1" si="7"/>
        <v>46625</v>
      </c>
      <c r="D38" s="33">
        <f t="shared" ca="1" si="10"/>
        <v>46655</v>
      </c>
      <c r="E38" s="31" t="e">
        <f t="shared" ca="1" si="1"/>
        <v>#VALUE!</v>
      </c>
      <c r="F38" s="31">
        <f t="shared" ca="1" si="2"/>
        <v>365</v>
      </c>
      <c r="G38" s="31">
        <f t="shared" ca="1" si="3"/>
        <v>365</v>
      </c>
      <c r="H38" s="31" t="e">
        <f t="shared" ca="1" si="4"/>
        <v>#VALUE!</v>
      </c>
      <c r="I38" s="31" t="str">
        <f>IF(K38&lt;=$B$6,IF(K38=$B$6,SUM($P$19:P38)-SUM($N$18:N37),$B$9),"")</f>
        <v/>
      </c>
      <c r="K38" s="3">
        <v>20</v>
      </c>
      <c r="L38" s="5" t="str">
        <f t="shared" si="5"/>
        <v/>
      </c>
      <c r="M38" s="2" t="str">
        <f t="shared" si="6"/>
        <v/>
      </c>
      <c r="N38" s="13" t="str">
        <f>IF(K38&lt;=$B$6,IF(K38=$B$6,SUM($P$19:P38)-SUM($N$18:N37),$B$9),"")</f>
        <v/>
      </c>
      <c r="O38" s="13" t="str">
        <f t="shared" si="11"/>
        <v/>
      </c>
      <c r="P38" s="13" t="str">
        <f t="shared" si="12"/>
        <v/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2" t="s">
        <v>22</v>
      </c>
      <c r="AB38" s="2" t="s">
        <v>22</v>
      </c>
    </row>
    <row r="39" spans="3:28" ht="15.75" x14ac:dyDescent="0.25">
      <c r="C39" s="33">
        <f t="shared" ca="1" si="7"/>
        <v>46656</v>
      </c>
      <c r="D39" s="33">
        <f t="shared" ca="1" si="10"/>
        <v>46685</v>
      </c>
      <c r="E39" s="31" t="e">
        <f t="shared" ca="1" si="1"/>
        <v>#VALUE!</v>
      </c>
      <c r="F39" s="31">
        <f t="shared" ca="1" si="2"/>
        <v>365</v>
      </c>
      <c r="G39" s="31">
        <f t="shared" ca="1" si="3"/>
        <v>365</v>
      </c>
      <c r="H39" s="31" t="e">
        <f t="shared" ca="1" si="4"/>
        <v>#VALUE!</v>
      </c>
      <c r="I39" s="31" t="str">
        <f>IF(K39&lt;=$B$6,IF(K39=$B$6,SUM($P$19:P39)-SUM($N$18:N38),$B$9),"")</f>
        <v/>
      </c>
      <c r="K39" s="3">
        <v>21</v>
      </c>
      <c r="L39" s="5" t="str">
        <f t="shared" si="5"/>
        <v/>
      </c>
      <c r="M39" s="2" t="str">
        <f t="shared" si="6"/>
        <v/>
      </c>
      <c r="N39" s="13" t="str">
        <f>IF(K39&lt;=$B$6,IF(K39=$B$6,SUM($P$19:P39)-SUM($N$18:N38),$B$9),"")</f>
        <v/>
      </c>
      <c r="O39" s="13" t="str">
        <f t="shared" si="11"/>
        <v/>
      </c>
      <c r="P39" s="13" t="str">
        <f t="shared" si="12"/>
        <v/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2" t="s">
        <v>22</v>
      </c>
      <c r="AB39" s="2" t="s">
        <v>22</v>
      </c>
    </row>
    <row r="40" spans="3:28" ht="15.75" x14ac:dyDescent="0.25">
      <c r="C40" s="33">
        <f t="shared" ca="1" si="7"/>
        <v>46686</v>
      </c>
      <c r="D40" s="33">
        <f t="shared" ca="1" si="10"/>
        <v>46716</v>
      </c>
      <c r="E40" s="31" t="e">
        <f t="shared" ca="1" si="1"/>
        <v>#VALUE!</v>
      </c>
      <c r="F40" s="31">
        <f t="shared" ca="1" si="2"/>
        <v>365</v>
      </c>
      <c r="G40" s="31">
        <f t="shared" ca="1" si="3"/>
        <v>365</v>
      </c>
      <c r="H40" s="31" t="e">
        <f t="shared" ca="1" si="4"/>
        <v>#VALUE!</v>
      </c>
      <c r="I40" s="31" t="str">
        <f>IF(K40&lt;=$B$6,IF(K40=$B$6,SUM($P$19:P40)-SUM($N$18:N39),$B$9),"")</f>
        <v/>
      </c>
      <c r="K40" s="3">
        <v>22</v>
      </c>
      <c r="L40" s="5" t="str">
        <f t="shared" si="5"/>
        <v/>
      </c>
      <c r="M40" s="2" t="str">
        <f t="shared" si="6"/>
        <v/>
      </c>
      <c r="N40" s="13" t="str">
        <f>IF(K40&lt;=$B$6,IF(K40=$B$6,SUM($P$19:P40)-SUM($N$18:N39),$B$9),"")</f>
        <v/>
      </c>
      <c r="O40" s="13" t="str">
        <f t="shared" si="11"/>
        <v/>
      </c>
      <c r="P40" s="13" t="str">
        <f t="shared" si="12"/>
        <v/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2" t="s">
        <v>22</v>
      </c>
      <c r="AB40" s="2" t="s">
        <v>22</v>
      </c>
    </row>
    <row r="41" spans="3:28" ht="15.75" x14ac:dyDescent="0.25">
      <c r="C41" s="33">
        <f t="shared" ca="1" si="7"/>
        <v>46717</v>
      </c>
      <c r="D41" s="33">
        <f t="shared" ca="1" si="10"/>
        <v>46746</v>
      </c>
      <c r="E41" s="31" t="e">
        <f t="shared" ca="1" si="1"/>
        <v>#VALUE!</v>
      </c>
      <c r="F41" s="31">
        <f t="shared" ca="1" si="2"/>
        <v>365</v>
      </c>
      <c r="G41" s="31">
        <f t="shared" ca="1" si="3"/>
        <v>365</v>
      </c>
      <c r="H41" s="31" t="e">
        <f t="shared" ca="1" si="4"/>
        <v>#VALUE!</v>
      </c>
      <c r="I41" s="31" t="str">
        <f>IF(K41&lt;=$B$6,IF(K41=$B$6,SUM($P$19:P41)-SUM($N$18:N40),$B$9),"")</f>
        <v/>
      </c>
      <c r="K41" s="3">
        <v>23</v>
      </c>
      <c r="L41" s="5" t="str">
        <f t="shared" si="5"/>
        <v/>
      </c>
      <c r="M41" s="2" t="str">
        <f t="shared" si="6"/>
        <v/>
      </c>
      <c r="N41" s="13" t="str">
        <f>IF(K41&lt;=$B$6,IF(K41=$B$6,SUM($P$19:P41)-SUM($N$18:N40),$B$9),"")</f>
        <v/>
      </c>
      <c r="O41" s="13" t="str">
        <f t="shared" si="11"/>
        <v/>
      </c>
      <c r="P41" s="13" t="str">
        <f t="shared" si="12"/>
        <v/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2" t="s">
        <v>22</v>
      </c>
      <c r="AB41" s="2" t="s">
        <v>22</v>
      </c>
    </row>
    <row r="42" spans="3:28" ht="15.75" x14ac:dyDescent="0.25">
      <c r="C42" s="33">
        <f t="shared" ca="1" si="7"/>
        <v>46747</v>
      </c>
      <c r="D42" s="33">
        <f t="shared" ca="1" si="10"/>
        <v>46777</v>
      </c>
      <c r="E42" s="31" t="e">
        <f t="shared" ca="1" si="1"/>
        <v>#VALUE!</v>
      </c>
      <c r="F42" s="31">
        <f t="shared" ca="1" si="2"/>
        <v>365</v>
      </c>
      <c r="G42" s="31">
        <f t="shared" ca="1" si="3"/>
        <v>366</v>
      </c>
      <c r="H42" s="31" t="e">
        <f t="shared" ca="1" si="4"/>
        <v>#VALUE!</v>
      </c>
      <c r="I42" s="31" t="str">
        <f>IF(K42&lt;=$B$6,IF(K42=$B$6,SUM($P$19:P42)-SUM($N$18:N41),$B$9),"")</f>
        <v/>
      </c>
      <c r="K42" s="3">
        <v>24</v>
      </c>
      <c r="L42" s="5" t="str">
        <f t="shared" si="5"/>
        <v/>
      </c>
      <c r="M42" s="2" t="str">
        <f t="shared" si="6"/>
        <v/>
      </c>
      <c r="N42" s="13" t="str">
        <f>IF(K42&lt;=$B$6,IF(K42=$B$6,SUM($P$19:P42)-SUM($N$18:N41),$B$9),"")</f>
        <v/>
      </c>
      <c r="O42" s="13" t="str">
        <f t="shared" si="11"/>
        <v/>
      </c>
      <c r="P42" s="13" t="str">
        <f t="shared" si="12"/>
        <v/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2" t="s">
        <v>22</v>
      </c>
      <c r="AB42" s="2" t="s">
        <v>22</v>
      </c>
    </row>
    <row r="43" spans="3:28" ht="15.75" x14ac:dyDescent="0.25">
      <c r="C43" s="33">
        <f t="shared" ca="1" si="7"/>
        <v>46778</v>
      </c>
      <c r="D43" s="33">
        <f t="shared" ca="1" si="10"/>
        <v>46808</v>
      </c>
      <c r="E43" s="31" t="e">
        <f t="shared" ca="1" si="1"/>
        <v>#VALUE!</v>
      </c>
      <c r="F43" s="31">
        <f t="shared" ca="1" si="2"/>
        <v>366</v>
      </c>
      <c r="G43" s="31">
        <f t="shared" ca="1" si="3"/>
        <v>366</v>
      </c>
      <c r="H43" s="31" t="e">
        <f t="shared" ca="1" si="4"/>
        <v>#VALUE!</v>
      </c>
      <c r="I43" s="31" t="str">
        <f>IF(K43&lt;=$B$6,IF(K43=$B$6,SUM($P$19:P43)-SUM($N$18:N42),$B$9),"")</f>
        <v/>
      </c>
      <c r="K43" s="3">
        <v>25</v>
      </c>
      <c r="L43" s="5" t="str">
        <f t="shared" si="5"/>
        <v/>
      </c>
      <c r="M43" s="2" t="str">
        <f t="shared" si="6"/>
        <v/>
      </c>
      <c r="N43" s="13" t="str">
        <f>IF(K43&lt;=$B$6,IF(K43=$B$6,SUM($P$19:P43)-SUM($N$18:N42),$B$9),"")</f>
        <v/>
      </c>
      <c r="O43" s="13" t="str">
        <f t="shared" si="11"/>
        <v/>
      </c>
      <c r="P43" s="13" t="str">
        <f t="shared" si="12"/>
        <v/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2" t="s">
        <v>22</v>
      </c>
      <c r="AB43" s="2" t="s">
        <v>22</v>
      </c>
    </row>
    <row r="44" spans="3:28" ht="15.75" x14ac:dyDescent="0.25">
      <c r="C44" s="33">
        <f t="shared" ca="1" si="7"/>
        <v>46809</v>
      </c>
      <c r="D44" s="33">
        <f t="shared" ca="1" si="10"/>
        <v>46837</v>
      </c>
      <c r="E44" s="31" t="e">
        <f t="shared" ca="1" si="1"/>
        <v>#VALUE!</v>
      </c>
      <c r="F44" s="31">
        <f t="shared" ca="1" si="2"/>
        <v>366</v>
      </c>
      <c r="G44" s="31">
        <f t="shared" ca="1" si="3"/>
        <v>366</v>
      </c>
      <c r="H44" s="31" t="e">
        <f t="shared" ca="1" si="4"/>
        <v>#VALUE!</v>
      </c>
      <c r="I44" s="31" t="str">
        <f>IF(K44&lt;=$B$6,IF(K44=$B$6,SUM($P$19:P44)-SUM($N$18:N43),$B$9),"")</f>
        <v/>
      </c>
      <c r="K44" s="3">
        <v>26</v>
      </c>
      <c r="L44" s="5" t="str">
        <f t="shared" si="5"/>
        <v/>
      </c>
      <c r="M44" s="2" t="str">
        <f t="shared" si="6"/>
        <v/>
      </c>
      <c r="N44" s="13" t="str">
        <f>IF(K44&lt;=$B$6,IF(K44=$B$6,SUM($P$19:P44)-SUM($N$18:N43),$B$9),"")</f>
        <v/>
      </c>
      <c r="O44" s="13" t="str">
        <f t="shared" si="11"/>
        <v/>
      </c>
      <c r="P44" s="13" t="str">
        <f t="shared" si="12"/>
        <v/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2" t="s">
        <v>22</v>
      </c>
      <c r="AB44" s="2" t="s">
        <v>22</v>
      </c>
    </row>
    <row r="45" spans="3:28" ht="15.75" x14ac:dyDescent="0.25">
      <c r="C45" s="33">
        <f t="shared" ca="1" si="7"/>
        <v>46838</v>
      </c>
      <c r="D45" s="33">
        <f t="shared" ca="1" si="10"/>
        <v>46868</v>
      </c>
      <c r="E45" s="31" t="e">
        <f t="shared" ca="1" si="1"/>
        <v>#VALUE!</v>
      </c>
      <c r="F45" s="31">
        <f t="shared" ca="1" si="2"/>
        <v>366</v>
      </c>
      <c r="G45" s="31">
        <f t="shared" ca="1" si="3"/>
        <v>366</v>
      </c>
      <c r="H45" s="31" t="e">
        <f t="shared" ca="1" si="4"/>
        <v>#VALUE!</v>
      </c>
      <c r="I45" s="31" t="str">
        <f>IF(K45&lt;=$B$6,IF(K45=$B$6,SUM($P$19:P45)-SUM($N$18:N44),$B$9),"")</f>
        <v/>
      </c>
      <c r="K45" s="3">
        <v>27</v>
      </c>
      <c r="L45" s="5" t="str">
        <f t="shared" si="5"/>
        <v/>
      </c>
      <c r="M45" s="2" t="str">
        <f t="shared" si="6"/>
        <v/>
      </c>
      <c r="N45" s="13" t="str">
        <f>IF(K45&lt;=$B$6,IF(K45=$B$6,SUM($P$19:P45)-SUM($N$18:N44),$B$9),"")</f>
        <v/>
      </c>
      <c r="O45" s="13" t="str">
        <f t="shared" si="11"/>
        <v/>
      </c>
      <c r="P45" s="13" t="str">
        <f t="shared" si="12"/>
        <v/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2" t="s">
        <v>22</v>
      </c>
      <c r="AB45" s="2" t="s">
        <v>22</v>
      </c>
    </row>
    <row r="46" spans="3:28" ht="15.75" x14ac:dyDescent="0.25">
      <c r="C46" s="33">
        <f t="shared" ca="1" si="7"/>
        <v>46869</v>
      </c>
      <c r="D46" s="33">
        <f t="shared" ca="1" si="10"/>
        <v>46898</v>
      </c>
      <c r="E46" s="31" t="e">
        <f t="shared" ca="1" si="1"/>
        <v>#VALUE!</v>
      </c>
      <c r="F46" s="31">
        <f t="shared" ca="1" si="2"/>
        <v>366</v>
      </c>
      <c r="G46" s="31">
        <f t="shared" ca="1" si="3"/>
        <v>366</v>
      </c>
      <c r="H46" s="31" t="e">
        <f t="shared" ca="1" si="4"/>
        <v>#VALUE!</v>
      </c>
      <c r="I46" s="31" t="str">
        <f>IF(K46&lt;=$B$6,IF(K46=$B$6,SUM($P$19:P46)-SUM($N$18:N45),$B$9),"")</f>
        <v/>
      </c>
      <c r="K46" s="3">
        <v>28</v>
      </c>
      <c r="L46" s="5" t="str">
        <f t="shared" si="5"/>
        <v/>
      </c>
      <c r="M46" s="2" t="str">
        <f t="shared" si="6"/>
        <v/>
      </c>
      <c r="N46" s="13" t="str">
        <f>IF(K46&lt;=$B$6,IF(K46=$B$6,SUM($P$19:P46)-SUM($N$18:N45),$B$9),"")</f>
        <v/>
      </c>
      <c r="O46" s="13" t="str">
        <f t="shared" si="11"/>
        <v/>
      </c>
      <c r="P46" s="13" t="str">
        <f t="shared" si="12"/>
        <v/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2" t="s">
        <v>22</v>
      </c>
      <c r="AB46" s="2" t="s">
        <v>22</v>
      </c>
    </row>
    <row r="47" spans="3:28" ht="15.75" x14ac:dyDescent="0.25">
      <c r="C47" s="33">
        <f t="shared" ca="1" si="7"/>
        <v>46899</v>
      </c>
      <c r="D47" s="33">
        <f t="shared" ca="1" si="10"/>
        <v>46929</v>
      </c>
      <c r="E47" s="31" t="e">
        <f t="shared" ca="1" si="1"/>
        <v>#VALUE!</v>
      </c>
      <c r="F47" s="31">
        <f t="shared" ca="1" si="2"/>
        <v>366</v>
      </c>
      <c r="G47" s="31">
        <f t="shared" ca="1" si="3"/>
        <v>366</v>
      </c>
      <c r="H47" s="31" t="e">
        <f t="shared" ca="1" si="4"/>
        <v>#VALUE!</v>
      </c>
      <c r="I47" s="31" t="str">
        <f>IF(K47&lt;=$B$6,IF(K47=$B$6,SUM($P$19:P47)-SUM($N$18:N46),$B$9),"")</f>
        <v/>
      </c>
      <c r="K47" s="3">
        <v>29</v>
      </c>
      <c r="L47" s="5" t="str">
        <f t="shared" si="5"/>
        <v/>
      </c>
      <c r="M47" s="2" t="str">
        <f t="shared" si="6"/>
        <v/>
      </c>
      <c r="N47" s="13" t="str">
        <f>IF(K47&lt;=$B$6,IF(K47=$B$6,SUM($P$19:P47)-SUM($N$18:N46),$B$9),"")</f>
        <v/>
      </c>
      <c r="O47" s="13" t="str">
        <f t="shared" si="11"/>
        <v/>
      </c>
      <c r="P47" s="13" t="str">
        <f t="shared" si="12"/>
        <v/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2" t="s">
        <v>22</v>
      </c>
      <c r="AB47" s="2" t="s">
        <v>22</v>
      </c>
    </row>
    <row r="48" spans="3:28" ht="15.75" x14ac:dyDescent="0.25">
      <c r="C48" s="33">
        <f t="shared" ca="1" si="7"/>
        <v>46930</v>
      </c>
      <c r="D48" s="33">
        <f t="shared" ca="1" si="10"/>
        <v>46959</v>
      </c>
      <c r="E48" s="31" t="e">
        <f t="shared" ca="1" si="1"/>
        <v>#VALUE!</v>
      </c>
      <c r="F48" s="31">
        <f t="shared" ca="1" si="2"/>
        <v>366</v>
      </c>
      <c r="G48" s="31">
        <f t="shared" ca="1" si="3"/>
        <v>366</v>
      </c>
      <c r="H48" s="31" t="e">
        <f t="shared" ca="1" si="4"/>
        <v>#VALUE!</v>
      </c>
      <c r="I48" s="31" t="str">
        <f>IF(K48&lt;=$B$6,IF(K48=$B$6,SUM($P$19:P48)-SUM($N$18:N47),$B$9),"")</f>
        <v/>
      </c>
      <c r="K48" s="3">
        <v>30</v>
      </c>
      <c r="L48" s="5" t="str">
        <f t="shared" si="5"/>
        <v/>
      </c>
      <c r="M48" s="2" t="str">
        <f t="shared" si="6"/>
        <v/>
      </c>
      <c r="N48" s="13" t="str">
        <f>IF(K48&lt;=$B$6,IF(K48=$B$6,SUM($P$19:P48)-SUM($N$18:N47),$B$9),"")</f>
        <v/>
      </c>
      <c r="O48" s="13" t="str">
        <f t="shared" si="11"/>
        <v/>
      </c>
      <c r="P48" s="13" t="str">
        <f t="shared" si="12"/>
        <v/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2" t="s">
        <v>22</v>
      </c>
      <c r="AB48" s="2" t="s">
        <v>22</v>
      </c>
    </row>
    <row r="49" spans="3:28" ht="15.75" x14ac:dyDescent="0.25">
      <c r="C49" s="33">
        <f t="shared" ca="1" si="7"/>
        <v>46960</v>
      </c>
      <c r="D49" s="33">
        <f t="shared" ca="1" si="10"/>
        <v>46990</v>
      </c>
      <c r="E49" s="31" t="e">
        <f t="shared" ca="1" si="1"/>
        <v>#VALUE!</v>
      </c>
      <c r="F49" s="31">
        <f t="shared" ca="1" si="2"/>
        <v>366</v>
      </c>
      <c r="G49" s="31">
        <f t="shared" ca="1" si="3"/>
        <v>366</v>
      </c>
      <c r="H49" s="31" t="e">
        <f t="shared" ca="1" si="4"/>
        <v>#VALUE!</v>
      </c>
      <c r="I49" s="31" t="str">
        <f>IF(K49&lt;=$B$6,IF(K49=$B$6,SUM($P$19:P49)-SUM($N$18:N48),$B$9),"")</f>
        <v/>
      </c>
      <c r="K49" s="3">
        <v>31</v>
      </c>
      <c r="L49" s="5" t="str">
        <f t="shared" si="5"/>
        <v/>
      </c>
      <c r="M49" s="2" t="str">
        <f t="shared" si="6"/>
        <v/>
      </c>
      <c r="N49" s="13" t="str">
        <f>IF(K49&lt;=$B$6,IF(K49=$B$6,SUM($P$19:P49)-SUM($N$18:N48),$B$9),"")</f>
        <v/>
      </c>
      <c r="O49" s="13" t="str">
        <f t="shared" si="11"/>
        <v/>
      </c>
      <c r="P49" s="13" t="str">
        <f t="shared" si="12"/>
        <v/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2" t="s">
        <v>22</v>
      </c>
      <c r="AB49" s="2" t="s">
        <v>22</v>
      </c>
    </row>
    <row r="50" spans="3:28" ht="15.75" x14ac:dyDescent="0.25">
      <c r="C50" s="33">
        <f t="shared" ca="1" si="7"/>
        <v>46991</v>
      </c>
      <c r="D50" s="33">
        <f t="shared" ca="1" si="10"/>
        <v>47021</v>
      </c>
      <c r="E50" s="31" t="e">
        <f t="shared" ca="1" si="1"/>
        <v>#VALUE!</v>
      </c>
      <c r="F50" s="31">
        <f t="shared" ca="1" si="2"/>
        <v>366</v>
      </c>
      <c r="G50" s="31">
        <f t="shared" ca="1" si="3"/>
        <v>366</v>
      </c>
      <c r="H50" s="31" t="e">
        <f t="shared" ca="1" si="4"/>
        <v>#VALUE!</v>
      </c>
      <c r="I50" s="31" t="str">
        <f>IF(K50&lt;=$B$6,IF(K50=$B$6,SUM($P$19:P50)-SUM($N$18:N49),$B$9),"")</f>
        <v/>
      </c>
      <c r="K50" s="3">
        <v>32</v>
      </c>
      <c r="L50" s="5" t="str">
        <f t="shared" si="5"/>
        <v/>
      </c>
      <c r="M50" s="2" t="str">
        <f t="shared" si="6"/>
        <v/>
      </c>
      <c r="N50" s="13" t="str">
        <f>IF(K50&lt;=$B$6,IF(K50=$B$6,SUM($P$19:P50)-SUM($N$18:N49),$B$9),"")</f>
        <v/>
      </c>
      <c r="O50" s="13" t="str">
        <f t="shared" si="11"/>
        <v/>
      </c>
      <c r="P50" s="13" t="str">
        <f t="shared" si="12"/>
        <v/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2" t="s">
        <v>22</v>
      </c>
      <c r="AB50" s="2" t="s">
        <v>22</v>
      </c>
    </row>
    <row r="51" spans="3:28" ht="15.75" x14ac:dyDescent="0.25">
      <c r="C51" s="33">
        <f t="shared" ca="1" si="7"/>
        <v>47022</v>
      </c>
      <c r="D51" s="33">
        <f t="shared" ca="1" si="10"/>
        <v>47051</v>
      </c>
      <c r="E51" s="31" t="e">
        <f t="shared" ref="E51:E78" ca="1" si="13">E50-O51</f>
        <v>#VALUE!</v>
      </c>
      <c r="F51" s="31">
        <f t="shared" ref="F51:F78" ca="1" si="14">IF(OR(MOD(YEAR(C51),400)=0,AND(MOD(YEAR(C51),4)=0,MOD(YEAR(C51),100)&lt;&gt;0)),366,365)</f>
        <v>366</v>
      </c>
      <c r="G51" s="31">
        <f t="shared" ref="G51:G78" ca="1" si="15">IF(OR(MOD(YEAR(D51),400)=0,AND(MOD(YEAR(D51),4)=0,MOD(YEAR(D51),100)&lt;&gt;0)),366,365)</f>
        <v>366</v>
      </c>
      <c r="H51" s="31" t="e">
        <f t="shared" ref="H51:H78" ca="1" si="16">ROUND(IF(YEAR(D51)=YEAR(C51),M51/G51,(DATE(YEAR(C51),12,31)-C51+1)/F51+(D51-DATE(YEAR(D51),1,1)+1)/G51)*$B$3*E50/100,2)</f>
        <v>#VALUE!</v>
      </c>
      <c r="I51" s="31" t="str">
        <f>IF(K51&lt;=$B$6,IF(K51=$B$6,SUM($P$19:P51)-SUM($N$18:N50),$B$9),"")</f>
        <v/>
      </c>
      <c r="K51" s="3">
        <v>33</v>
      </c>
      <c r="L51" s="5" t="str">
        <f t="shared" ref="L51:L78" si="17">IF(K51&lt;=$B$6,D51,"")</f>
        <v/>
      </c>
      <c r="M51" s="2" t="str">
        <f t="shared" ref="M51:M78" si="18">IF(K51&lt;=$B$6,D51-C51+1,"")</f>
        <v/>
      </c>
      <c r="N51" s="13" t="str">
        <f>IF(K51&lt;=$B$6,IF(K51=$B$6,SUM($P$19:P51)-SUM($N$18:N50),$B$9),"")</f>
        <v/>
      </c>
      <c r="O51" s="13" t="str">
        <f t="shared" si="11"/>
        <v/>
      </c>
      <c r="P51" s="13" t="str">
        <f t="shared" si="12"/>
        <v/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2" t="s">
        <v>22</v>
      </c>
      <c r="AB51" s="2" t="s">
        <v>22</v>
      </c>
    </row>
    <row r="52" spans="3:28" ht="15.75" x14ac:dyDescent="0.25">
      <c r="C52" s="33">
        <f t="shared" ca="1" si="7"/>
        <v>47052</v>
      </c>
      <c r="D52" s="33">
        <f t="shared" ca="1" si="10"/>
        <v>47082</v>
      </c>
      <c r="E52" s="31" t="e">
        <f t="shared" ca="1" si="13"/>
        <v>#VALUE!</v>
      </c>
      <c r="F52" s="31">
        <f t="shared" ca="1" si="14"/>
        <v>366</v>
      </c>
      <c r="G52" s="31">
        <f t="shared" ca="1" si="15"/>
        <v>366</v>
      </c>
      <c r="H52" s="31" t="e">
        <f t="shared" ca="1" si="16"/>
        <v>#VALUE!</v>
      </c>
      <c r="I52" s="31" t="str">
        <f>IF(K52&lt;=$B$6,IF(K52=$B$6,SUM($P$19:P52)-SUM($N$18:N51),$B$9),"")</f>
        <v/>
      </c>
      <c r="K52" s="3">
        <v>34</v>
      </c>
      <c r="L52" s="5" t="str">
        <f t="shared" si="17"/>
        <v/>
      </c>
      <c r="M52" s="2" t="str">
        <f t="shared" si="18"/>
        <v/>
      </c>
      <c r="N52" s="13" t="str">
        <f>IF(K52&lt;=$B$6,IF(K52=$B$6,SUM($P$19:P52)-SUM($N$18:N51),$B$9),"")</f>
        <v/>
      </c>
      <c r="O52" s="13" t="str">
        <f t="shared" si="11"/>
        <v/>
      </c>
      <c r="P52" s="13" t="str">
        <f t="shared" si="12"/>
        <v/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2" t="s">
        <v>22</v>
      </c>
      <c r="AB52" s="2" t="s">
        <v>22</v>
      </c>
    </row>
    <row r="53" spans="3:28" ht="15.75" x14ac:dyDescent="0.25">
      <c r="C53" s="33">
        <f t="shared" ca="1" si="7"/>
        <v>47083</v>
      </c>
      <c r="D53" s="33">
        <f t="shared" ca="1" si="10"/>
        <v>47112</v>
      </c>
      <c r="E53" s="31" t="e">
        <f t="shared" ca="1" si="13"/>
        <v>#VALUE!</v>
      </c>
      <c r="F53" s="31">
        <f t="shared" ca="1" si="14"/>
        <v>366</v>
      </c>
      <c r="G53" s="31">
        <f t="shared" ca="1" si="15"/>
        <v>366</v>
      </c>
      <c r="H53" s="31" t="e">
        <f t="shared" ca="1" si="16"/>
        <v>#VALUE!</v>
      </c>
      <c r="I53" s="31" t="str">
        <f>IF(K53&lt;=$B$6,IF(K53=$B$6,SUM($P$19:P53)-SUM($N$18:N52),$B$9),"")</f>
        <v/>
      </c>
      <c r="K53" s="3">
        <v>35</v>
      </c>
      <c r="L53" s="5" t="str">
        <f t="shared" si="17"/>
        <v/>
      </c>
      <c r="M53" s="2" t="str">
        <f t="shared" si="18"/>
        <v/>
      </c>
      <c r="N53" s="13" t="str">
        <f>IF(K53&lt;=$B$6,IF(K53=$B$6,SUM($P$19:P53)-SUM($N$18:N52),$B$9),"")</f>
        <v/>
      </c>
      <c r="O53" s="13" t="str">
        <f t="shared" si="11"/>
        <v/>
      </c>
      <c r="P53" s="13" t="str">
        <f t="shared" si="12"/>
        <v/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2" t="s">
        <v>22</v>
      </c>
      <c r="AB53" s="2" t="s">
        <v>22</v>
      </c>
    </row>
    <row r="54" spans="3:28" ht="15.75" x14ac:dyDescent="0.25">
      <c r="C54" s="33">
        <f t="shared" ca="1" si="7"/>
        <v>47113</v>
      </c>
      <c r="D54" s="33">
        <f t="shared" ca="1" si="10"/>
        <v>47143</v>
      </c>
      <c r="E54" s="31" t="e">
        <f t="shared" ca="1" si="13"/>
        <v>#VALUE!</v>
      </c>
      <c r="F54" s="31">
        <f t="shared" ca="1" si="14"/>
        <v>366</v>
      </c>
      <c r="G54" s="31">
        <f t="shared" ca="1" si="15"/>
        <v>365</v>
      </c>
      <c r="H54" s="31" t="e">
        <f t="shared" ca="1" si="16"/>
        <v>#VALUE!</v>
      </c>
      <c r="I54" s="31" t="str">
        <f>IF(K54&lt;=$B$6,IF(K54=$B$6,SUM($P$19:P54)-SUM($N$18:N53),$B$9),"")</f>
        <v/>
      </c>
      <c r="K54" s="3">
        <v>36</v>
      </c>
      <c r="L54" s="5" t="str">
        <f t="shared" si="17"/>
        <v/>
      </c>
      <c r="M54" s="2" t="str">
        <f t="shared" si="18"/>
        <v/>
      </c>
      <c r="N54" s="13" t="str">
        <f>IF(K54&lt;=$B$6,IF(K54=$B$6,SUM($P$19:P54)-SUM($N$18:N53),$B$9),"")</f>
        <v/>
      </c>
      <c r="O54" s="13" t="str">
        <f t="shared" si="11"/>
        <v/>
      </c>
      <c r="P54" s="13" t="str">
        <f t="shared" si="12"/>
        <v/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2" t="s">
        <v>22</v>
      </c>
      <c r="AB54" s="2" t="s">
        <v>22</v>
      </c>
    </row>
    <row r="55" spans="3:28" ht="15.75" x14ac:dyDescent="0.25">
      <c r="C55" s="33">
        <f t="shared" ca="1" si="7"/>
        <v>47144</v>
      </c>
      <c r="D55" s="33">
        <f t="shared" ca="1" si="10"/>
        <v>47174</v>
      </c>
      <c r="E55" s="31" t="e">
        <f t="shared" ca="1" si="13"/>
        <v>#VALUE!</v>
      </c>
      <c r="F55" s="31">
        <f t="shared" ca="1" si="14"/>
        <v>365</v>
      </c>
      <c r="G55" s="31">
        <f t="shared" ca="1" si="15"/>
        <v>365</v>
      </c>
      <c r="H55" s="31" t="e">
        <f t="shared" ca="1" si="16"/>
        <v>#VALUE!</v>
      </c>
      <c r="I55" s="31" t="str">
        <f>IF(K55&lt;=$B$6,IF(K55=$B$6,SUM($P$19:P55)-SUM($N$18:N54),$B$9),"")</f>
        <v/>
      </c>
      <c r="K55" s="3">
        <v>37</v>
      </c>
      <c r="L55" s="5" t="str">
        <f t="shared" si="17"/>
        <v/>
      </c>
      <c r="M55" s="2" t="str">
        <f t="shared" si="18"/>
        <v/>
      </c>
      <c r="N55" s="13" t="str">
        <f>IF(K55&lt;=$B$6,IF(K55=$B$6,SUM($P$19:P55)-SUM($N$18:N54),$B$9),"")</f>
        <v/>
      </c>
      <c r="O55" s="13" t="str">
        <f t="shared" si="11"/>
        <v/>
      </c>
      <c r="P55" s="13" t="str">
        <f t="shared" si="12"/>
        <v/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2" t="s">
        <v>22</v>
      </c>
      <c r="AB55" s="2" t="s">
        <v>22</v>
      </c>
    </row>
    <row r="56" spans="3:28" ht="15.75" x14ac:dyDescent="0.25">
      <c r="C56" s="33">
        <f t="shared" ca="1" si="7"/>
        <v>47175</v>
      </c>
      <c r="D56" s="33">
        <f t="shared" ca="1" si="10"/>
        <v>47202</v>
      </c>
      <c r="E56" s="31" t="e">
        <f t="shared" ca="1" si="13"/>
        <v>#VALUE!</v>
      </c>
      <c r="F56" s="31">
        <f t="shared" ca="1" si="14"/>
        <v>365</v>
      </c>
      <c r="G56" s="31">
        <f t="shared" ca="1" si="15"/>
        <v>365</v>
      </c>
      <c r="H56" s="31" t="e">
        <f t="shared" ca="1" si="16"/>
        <v>#VALUE!</v>
      </c>
      <c r="I56" s="31" t="str">
        <f>IF(K56&lt;=$B$6,IF(K56=$B$6,SUM($P$19:P56)-SUM($N$18:N55),$B$9),"")</f>
        <v/>
      </c>
      <c r="K56" s="3">
        <v>38</v>
      </c>
      <c r="L56" s="5" t="str">
        <f t="shared" si="17"/>
        <v/>
      </c>
      <c r="M56" s="2" t="str">
        <f t="shared" si="18"/>
        <v/>
      </c>
      <c r="N56" s="13" t="str">
        <f>IF(K56&lt;=$B$6,IF(K56=$B$6,SUM($P$19:P56)-SUM($N$18:N55),$B$9),"")</f>
        <v/>
      </c>
      <c r="O56" s="13" t="str">
        <f t="shared" si="11"/>
        <v/>
      </c>
      <c r="P56" s="13" t="str">
        <f t="shared" si="12"/>
        <v/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2" t="s">
        <v>22</v>
      </c>
      <c r="AB56" s="2" t="s">
        <v>22</v>
      </c>
    </row>
    <row r="57" spans="3:28" ht="15.75" x14ac:dyDescent="0.25">
      <c r="C57" s="33">
        <f t="shared" ca="1" si="7"/>
        <v>47203</v>
      </c>
      <c r="D57" s="33">
        <f t="shared" ca="1" si="10"/>
        <v>47233</v>
      </c>
      <c r="E57" s="31" t="e">
        <f t="shared" ca="1" si="13"/>
        <v>#VALUE!</v>
      </c>
      <c r="F57" s="31">
        <f t="shared" ca="1" si="14"/>
        <v>365</v>
      </c>
      <c r="G57" s="31">
        <f t="shared" ca="1" si="15"/>
        <v>365</v>
      </c>
      <c r="H57" s="31" t="e">
        <f t="shared" ca="1" si="16"/>
        <v>#VALUE!</v>
      </c>
      <c r="I57" s="31" t="str">
        <f>IF(K57&lt;=$B$6,IF(K57=$B$6,SUM($P$19:P57)-SUM($N$18:N56),$B$9),"")</f>
        <v/>
      </c>
      <c r="K57" s="3">
        <v>39</v>
      </c>
      <c r="L57" s="5" t="str">
        <f t="shared" si="17"/>
        <v/>
      </c>
      <c r="M57" s="2" t="str">
        <f t="shared" si="18"/>
        <v/>
      </c>
      <c r="N57" s="13" t="str">
        <f>IF(K57&lt;=$B$6,IF(K57=$B$6,SUM($P$19:P57)-SUM($N$18:N56),$B$9),"")</f>
        <v/>
      </c>
      <c r="O57" s="13" t="str">
        <f t="shared" si="11"/>
        <v/>
      </c>
      <c r="P57" s="13" t="str">
        <f t="shared" si="12"/>
        <v/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2" t="s">
        <v>22</v>
      </c>
      <c r="AB57" s="2" t="s">
        <v>22</v>
      </c>
    </row>
    <row r="58" spans="3:28" ht="15.75" x14ac:dyDescent="0.25">
      <c r="C58" s="33">
        <f t="shared" ca="1" si="7"/>
        <v>47234</v>
      </c>
      <c r="D58" s="33">
        <f t="shared" ca="1" si="10"/>
        <v>47263</v>
      </c>
      <c r="E58" s="31" t="e">
        <f t="shared" ca="1" si="13"/>
        <v>#VALUE!</v>
      </c>
      <c r="F58" s="31">
        <f t="shared" ca="1" si="14"/>
        <v>365</v>
      </c>
      <c r="G58" s="31">
        <f t="shared" ca="1" si="15"/>
        <v>365</v>
      </c>
      <c r="H58" s="31" t="e">
        <f t="shared" ca="1" si="16"/>
        <v>#VALUE!</v>
      </c>
      <c r="I58" s="31" t="str">
        <f>IF(K58&lt;=$B$6,IF(K58=$B$6,SUM($P$19:P58)-SUM($N$18:N57),$B$9),"")</f>
        <v/>
      </c>
      <c r="K58" s="3">
        <v>40</v>
      </c>
      <c r="L58" s="5" t="str">
        <f t="shared" si="17"/>
        <v/>
      </c>
      <c r="M58" s="2" t="str">
        <f t="shared" si="18"/>
        <v/>
      </c>
      <c r="N58" s="13" t="str">
        <f>IF(K58&lt;=$B$6,IF(K58=$B$6,SUM($P$19:P58)-SUM($N$18:N57),$B$9),"")</f>
        <v/>
      </c>
      <c r="O58" s="13" t="str">
        <f t="shared" si="11"/>
        <v/>
      </c>
      <c r="P58" s="13" t="str">
        <f t="shared" si="12"/>
        <v/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2" t="s">
        <v>22</v>
      </c>
      <c r="AB58" s="2" t="s">
        <v>22</v>
      </c>
    </row>
    <row r="59" spans="3:28" ht="15.75" x14ac:dyDescent="0.25">
      <c r="C59" s="33">
        <f t="shared" ca="1" si="7"/>
        <v>47264</v>
      </c>
      <c r="D59" s="33">
        <f t="shared" ca="1" si="10"/>
        <v>47294</v>
      </c>
      <c r="E59" s="31" t="e">
        <f t="shared" ca="1" si="13"/>
        <v>#VALUE!</v>
      </c>
      <c r="F59" s="31">
        <f t="shared" ca="1" si="14"/>
        <v>365</v>
      </c>
      <c r="G59" s="31">
        <f t="shared" ca="1" si="15"/>
        <v>365</v>
      </c>
      <c r="H59" s="31" t="e">
        <f t="shared" ca="1" si="16"/>
        <v>#VALUE!</v>
      </c>
      <c r="I59" s="31" t="str">
        <f>IF(K59&lt;=$B$6,IF(K59=$B$6,SUM($P$19:P59)-SUM($N$18:N58),$B$9),"")</f>
        <v/>
      </c>
      <c r="K59" s="3">
        <v>41</v>
      </c>
      <c r="L59" s="5" t="str">
        <f t="shared" si="17"/>
        <v/>
      </c>
      <c r="M59" s="2" t="str">
        <f t="shared" si="18"/>
        <v/>
      </c>
      <c r="N59" s="13" t="str">
        <f>IF(K59&lt;=$B$6,IF(K59=$B$6,SUM($P$19:P59)-SUM($N$18:N58),$B$9),"")</f>
        <v/>
      </c>
      <c r="O59" s="13" t="str">
        <f t="shared" si="11"/>
        <v/>
      </c>
      <c r="P59" s="13" t="str">
        <f t="shared" si="12"/>
        <v/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2" t="s">
        <v>22</v>
      </c>
      <c r="AB59" s="2" t="s">
        <v>22</v>
      </c>
    </row>
    <row r="60" spans="3:28" ht="15.75" x14ac:dyDescent="0.25">
      <c r="C60" s="33">
        <f t="shared" ca="1" si="7"/>
        <v>47295</v>
      </c>
      <c r="D60" s="33">
        <f t="shared" ca="1" si="10"/>
        <v>47324</v>
      </c>
      <c r="E60" s="31" t="e">
        <f t="shared" ca="1" si="13"/>
        <v>#VALUE!</v>
      </c>
      <c r="F60" s="31">
        <f t="shared" ca="1" si="14"/>
        <v>365</v>
      </c>
      <c r="G60" s="31">
        <f t="shared" ca="1" si="15"/>
        <v>365</v>
      </c>
      <c r="H60" s="31" t="e">
        <f t="shared" ca="1" si="16"/>
        <v>#VALUE!</v>
      </c>
      <c r="I60" s="31" t="str">
        <f>IF(K60&lt;=$B$6,IF(K60=$B$6,SUM($P$19:P60)-SUM($N$18:N59),$B$9),"")</f>
        <v/>
      </c>
      <c r="K60" s="3">
        <v>42</v>
      </c>
      <c r="L60" s="5" t="str">
        <f t="shared" si="17"/>
        <v/>
      </c>
      <c r="M60" s="2" t="str">
        <f t="shared" si="18"/>
        <v/>
      </c>
      <c r="N60" s="13" t="str">
        <f>IF(K60&lt;=$B$6,IF(K60=$B$6,SUM($P$19:P60)-SUM($N$18:N59),$B$9),"")</f>
        <v/>
      </c>
      <c r="O60" s="13" t="str">
        <f t="shared" si="11"/>
        <v/>
      </c>
      <c r="P60" s="13" t="str">
        <f t="shared" si="12"/>
        <v/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2" t="s">
        <v>22</v>
      </c>
      <c r="AB60" s="2" t="s">
        <v>22</v>
      </c>
    </row>
    <row r="61" spans="3:28" ht="15.75" x14ac:dyDescent="0.25">
      <c r="C61" s="33">
        <f t="shared" ca="1" si="7"/>
        <v>47325</v>
      </c>
      <c r="D61" s="33">
        <f t="shared" ca="1" si="10"/>
        <v>47355</v>
      </c>
      <c r="E61" s="31" t="e">
        <f t="shared" ca="1" si="13"/>
        <v>#VALUE!</v>
      </c>
      <c r="F61" s="31">
        <f t="shared" ca="1" si="14"/>
        <v>365</v>
      </c>
      <c r="G61" s="31">
        <f t="shared" ca="1" si="15"/>
        <v>365</v>
      </c>
      <c r="H61" s="31" t="e">
        <f t="shared" ca="1" si="16"/>
        <v>#VALUE!</v>
      </c>
      <c r="I61" s="31" t="str">
        <f>IF(K61&lt;=$B$6,IF(K61=$B$6,SUM($P$19:P61)-SUM($N$18:N60),$B$9),"")</f>
        <v/>
      </c>
      <c r="K61" s="3">
        <v>43</v>
      </c>
      <c r="L61" s="5" t="str">
        <f t="shared" si="17"/>
        <v/>
      </c>
      <c r="M61" s="2" t="str">
        <f t="shared" si="18"/>
        <v/>
      </c>
      <c r="N61" s="13" t="str">
        <f>IF(K61&lt;=$B$6,IF(K61=$B$6,SUM($P$19:P61)-SUM($N$18:N60),$B$9),"")</f>
        <v/>
      </c>
      <c r="O61" s="13" t="str">
        <f t="shared" si="11"/>
        <v/>
      </c>
      <c r="P61" s="13" t="str">
        <f t="shared" si="12"/>
        <v/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2" t="s">
        <v>22</v>
      </c>
      <c r="AB61" s="2" t="s">
        <v>22</v>
      </c>
    </row>
    <row r="62" spans="3:28" ht="15.75" x14ac:dyDescent="0.25">
      <c r="C62" s="33">
        <f t="shared" ca="1" si="7"/>
        <v>47356</v>
      </c>
      <c r="D62" s="33">
        <f t="shared" ca="1" si="10"/>
        <v>47386</v>
      </c>
      <c r="E62" s="31" t="e">
        <f t="shared" ca="1" si="13"/>
        <v>#VALUE!</v>
      </c>
      <c r="F62" s="31">
        <f t="shared" ca="1" si="14"/>
        <v>365</v>
      </c>
      <c r="G62" s="31">
        <f t="shared" ca="1" si="15"/>
        <v>365</v>
      </c>
      <c r="H62" s="31" t="e">
        <f t="shared" ca="1" si="16"/>
        <v>#VALUE!</v>
      </c>
      <c r="I62" s="31" t="str">
        <f>IF(K62&lt;=$B$6,IF(K62=$B$6,SUM($P$19:P62)-SUM($N$18:N61),$B$9),"")</f>
        <v/>
      </c>
      <c r="K62" s="3">
        <v>44</v>
      </c>
      <c r="L62" s="5" t="str">
        <f t="shared" si="17"/>
        <v/>
      </c>
      <c r="M62" s="2" t="str">
        <f t="shared" si="18"/>
        <v/>
      </c>
      <c r="N62" s="13" t="str">
        <f>IF(K62&lt;=$B$6,IF(K62=$B$6,SUM($P$19:P62)-SUM($N$18:N61),$B$9),"")</f>
        <v/>
      </c>
      <c r="O62" s="13" t="str">
        <f t="shared" si="11"/>
        <v/>
      </c>
      <c r="P62" s="13" t="str">
        <f t="shared" si="12"/>
        <v/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2" t="s">
        <v>22</v>
      </c>
      <c r="AB62" s="2" t="s">
        <v>22</v>
      </c>
    </row>
    <row r="63" spans="3:28" ht="15.75" x14ac:dyDescent="0.25">
      <c r="C63" s="33">
        <f t="shared" ca="1" si="7"/>
        <v>47387</v>
      </c>
      <c r="D63" s="33">
        <f t="shared" ca="1" si="10"/>
        <v>47416</v>
      </c>
      <c r="E63" s="31" t="e">
        <f t="shared" ca="1" si="13"/>
        <v>#VALUE!</v>
      </c>
      <c r="F63" s="31">
        <f t="shared" ca="1" si="14"/>
        <v>365</v>
      </c>
      <c r="G63" s="31">
        <f t="shared" ca="1" si="15"/>
        <v>365</v>
      </c>
      <c r="H63" s="31" t="e">
        <f t="shared" ca="1" si="16"/>
        <v>#VALUE!</v>
      </c>
      <c r="I63" s="31" t="str">
        <f>IF(K63&lt;=$B$6,IF(K63=$B$6,SUM($P$19:P63)-SUM($N$18:N62),$B$9),"")</f>
        <v/>
      </c>
      <c r="K63" s="3">
        <v>45</v>
      </c>
      <c r="L63" s="5" t="str">
        <f t="shared" si="17"/>
        <v/>
      </c>
      <c r="M63" s="2" t="str">
        <f t="shared" si="18"/>
        <v/>
      </c>
      <c r="N63" s="13" t="str">
        <f>IF(K63&lt;=$B$6,IF(K63=$B$6,SUM($P$19:P63)-SUM($N$18:N62),$B$9),"")</f>
        <v/>
      </c>
      <c r="O63" s="13" t="str">
        <f t="shared" si="11"/>
        <v/>
      </c>
      <c r="P63" s="13" t="str">
        <f t="shared" si="12"/>
        <v/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2" t="s">
        <v>22</v>
      </c>
      <c r="AB63" s="2" t="s">
        <v>22</v>
      </c>
    </row>
    <row r="64" spans="3:28" ht="15.75" x14ac:dyDescent="0.25">
      <c r="C64" s="33">
        <f t="shared" ca="1" si="7"/>
        <v>47417</v>
      </c>
      <c r="D64" s="33">
        <f t="shared" ca="1" si="10"/>
        <v>47447</v>
      </c>
      <c r="E64" s="31" t="e">
        <f t="shared" ca="1" si="13"/>
        <v>#VALUE!</v>
      </c>
      <c r="F64" s="31">
        <f t="shared" ca="1" si="14"/>
        <v>365</v>
      </c>
      <c r="G64" s="31">
        <f t="shared" ca="1" si="15"/>
        <v>365</v>
      </c>
      <c r="H64" s="31" t="e">
        <f t="shared" ca="1" si="16"/>
        <v>#VALUE!</v>
      </c>
      <c r="I64" s="31" t="str">
        <f>IF(K64&lt;=$B$6,IF(K64=$B$6,SUM($P$19:P64)-SUM($N$18:N63),$B$9),"")</f>
        <v/>
      </c>
      <c r="K64" s="3">
        <v>46</v>
      </c>
      <c r="L64" s="5" t="str">
        <f t="shared" si="17"/>
        <v/>
      </c>
      <c r="M64" s="2" t="str">
        <f t="shared" si="18"/>
        <v/>
      </c>
      <c r="N64" s="13" t="str">
        <f>IF(K64&lt;=$B$6,IF(K64=$B$6,SUM($P$19:P64)-SUM($N$18:N63),$B$9),"")</f>
        <v/>
      </c>
      <c r="O64" s="13" t="str">
        <f t="shared" si="11"/>
        <v/>
      </c>
      <c r="P64" s="13" t="str">
        <f t="shared" si="12"/>
        <v/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2" t="s">
        <v>22</v>
      </c>
      <c r="AB64" s="2" t="s">
        <v>22</v>
      </c>
    </row>
    <row r="65" spans="3:28" ht="15.75" x14ac:dyDescent="0.25">
      <c r="C65" s="33">
        <f t="shared" ca="1" si="7"/>
        <v>47448</v>
      </c>
      <c r="D65" s="33">
        <f t="shared" ca="1" si="10"/>
        <v>47477</v>
      </c>
      <c r="E65" s="31" t="e">
        <f t="shared" ca="1" si="13"/>
        <v>#VALUE!</v>
      </c>
      <c r="F65" s="31">
        <f t="shared" ca="1" si="14"/>
        <v>365</v>
      </c>
      <c r="G65" s="31">
        <f t="shared" ca="1" si="15"/>
        <v>365</v>
      </c>
      <c r="H65" s="31" t="e">
        <f t="shared" ca="1" si="16"/>
        <v>#VALUE!</v>
      </c>
      <c r="I65" s="31" t="str">
        <f>IF(K65&lt;=$B$6,IF(K65=$B$6,SUM($P$19:P65)-SUM($N$18:N64),$B$9),"")</f>
        <v/>
      </c>
      <c r="K65" s="3">
        <v>47</v>
      </c>
      <c r="L65" s="5" t="str">
        <f t="shared" si="17"/>
        <v/>
      </c>
      <c r="M65" s="2" t="str">
        <f t="shared" si="18"/>
        <v/>
      </c>
      <c r="N65" s="13" t="str">
        <f>IF(K65&lt;=$B$6,IF(K65=$B$6,SUM($P$19:P65)-SUM($N$18:N64),$B$9),"")</f>
        <v/>
      </c>
      <c r="O65" s="13" t="str">
        <f t="shared" si="11"/>
        <v/>
      </c>
      <c r="P65" s="13" t="str">
        <f t="shared" si="12"/>
        <v/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2" t="s">
        <v>22</v>
      </c>
      <c r="AB65" s="2" t="s">
        <v>22</v>
      </c>
    </row>
    <row r="66" spans="3:28" ht="15.75" x14ac:dyDescent="0.25">
      <c r="C66" s="33">
        <f t="shared" ca="1" si="7"/>
        <v>47478</v>
      </c>
      <c r="D66" s="33">
        <f t="shared" ca="1" si="10"/>
        <v>47508</v>
      </c>
      <c r="E66" s="31" t="e">
        <f t="shared" ca="1" si="13"/>
        <v>#VALUE!</v>
      </c>
      <c r="F66" s="31">
        <f t="shared" ca="1" si="14"/>
        <v>365</v>
      </c>
      <c r="G66" s="31">
        <f t="shared" ca="1" si="15"/>
        <v>365</v>
      </c>
      <c r="H66" s="31" t="e">
        <f t="shared" ca="1" si="16"/>
        <v>#VALUE!</v>
      </c>
      <c r="I66" s="31" t="str">
        <f>IF(K66&lt;=$B$6,IF(K66=$B$6,SUM($P$19:P66)-SUM($N$18:N65),$B$9),"")</f>
        <v/>
      </c>
      <c r="K66" s="3">
        <v>48</v>
      </c>
      <c r="L66" s="5" t="str">
        <f t="shared" si="17"/>
        <v/>
      </c>
      <c r="M66" s="2" t="str">
        <f t="shared" si="18"/>
        <v/>
      </c>
      <c r="N66" s="13" t="str">
        <f>IF(K66&lt;=$B$6,IF(K66=$B$6,SUM($P$19:P66)-SUM($N$18:N65),$B$9),"")</f>
        <v/>
      </c>
      <c r="O66" s="13" t="str">
        <f t="shared" si="11"/>
        <v/>
      </c>
      <c r="P66" s="13" t="str">
        <f t="shared" si="12"/>
        <v/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2" t="s">
        <v>22</v>
      </c>
      <c r="AB66" s="2" t="s">
        <v>22</v>
      </c>
    </row>
    <row r="67" spans="3:28" ht="15.75" x14ac:dyDescent="0.25">
      <c r="C67" s="33">
        <f t="shared" ca="1" si="7"/>
        <v>47509</v>
      </c>
      <c r="D67" s="33">
        <f t="shared" ca="1" si="10"/>
        <v>47539</v>
      </c>
      <c r="E67" s="31" t="e">
        <f t="shared" ca="1" si="13"/>
        <v>#VALUE!</v>
      </c>
      <c r="F67" s="31">
        <f t="shared" ca="1" si="14"/>
        <v>365</v>
      </c>
      <c r="G67" s="31">
        <f t="shared" ca="1" si="15"/>
        <v>365</v>
      </c>
      <c r="H67" s="31" t="e">
        <f t="shared" ca="1" si="16"/>
        <v>#VALUE!</v>
      </c>
      <c r="I67" s="31" t="str">
        <f>IF(K67&lt;=$B$6,IF(K67=$B$6,SUM($P$19:P67)-SUM($N$18:N66),$B$9),"")</f>
        <v/>
      </c>
      <c r="K67" s="3">
        <v>49</v>
      </c>
      <c r="L67" s="5" t="str">
        <f t="shared" si="17"/>
        <v/>
      </c>
      <c r="M67" s="2" t="str">
        <f t="shared" si="18"/>
        <v/>
      </c>
      <c r="N67" s="13" t="str">
        <f>IF(K67&lt;=$B$6,IF(K67=$B$6,SUM($P$19:P67)-SUM($N$18:N66),$B$9),"")</f>
        <v/>
      </c>
      <c r="O67" s="13" t="str">
        <f t="shared" si="11"/>
        <v/>
      </c>
      <c r="P67" s="13" t="str">
        <f t="shared" si="12"/>
        <v/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2" t="s">
        <v>22</v>
      </c>
      <c r="AB67" s="2" t="s">
        <v>22</v>
      </c>
    </row>
    <row r="68" spans="3:28" ht="15.75" x14ac:dyDescent="0.25">
      <c r="C68" s="33">
        <f t="shared" ca="1" si="7"/>
        <v>47540</v>
      </c>
      <c r="D68" s="33">
        <f t="shared" ca="1" si="10"/>
        <v>47567</v>
      </c>
      <c r="E68" s="31" t="e">
        <f t="shared" ca="1" si="13"/>
        <v>#VALUE!</v>
      </c>
      <c r="F68" s="31">
        <f t="shared" ca="1" si="14"/>
        <v>365</v>
      </c>
      <c r="G68" s="31">
        <f t="shared" ca="1" si="15"/>
        <v>365</v>
      </c>
      <c r="H68" s="31" t="e">
        <f t="shared" ca="1" si="16"/>
        <v>#VALUE!</v>
      </c>
      <c r="I68" s="31" t="str">
        <f>IF(K68&lt;=$B$6,IF(K68=$B$6,SUM($P$19:P68)-SUM($N$18:N67),$B$9),"")</f>
        <v/>
      </c>
      <c r="K68" s="3">
        <v>50</v>
      </c>
      <c r="L68" s="5" t="str">
        <f t="shared" si="17"/>
        <v/>
      </c>
      <c r="M68" s="2" t="str">
        <f t="shared" si="18"/>
        <v/>
      </c>
      <c r="N68" s="13" t="str">
        <f>IF(K68&lt;=$B$6,IF(K68=$B$6,SUM($P$19:P68)-SUM($N$18:N67),$B$9),"")</f>
        <v/>
      </c>
      <c r="O68" s="13" t="str">
        <f t="shared" si="11"/>
        <v/>
      </c>
      <c r="P68" s="13" t="str">
        <f t="shared" si="12"/>
        <v/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2" t="s">
        <v>22</v>
      </c>
      <c r="AB68" s="2" t="s">
        <v>22</v>
      </c>
    </row>
    <row r="69" spans="3:28" ht="15.75" x14ac:dyDescent="0.25">
      <c r="C69" s="33">
        <f t="shared" ca="1" si="7"/>
        <v>47568</v>
      </c>
      <c r="D69" s="33">
        <f t="shared" ca="1" si="10"/>
        <v>47598</v>
      </c>
      <c r="E69" s="31" t="e">
        <f t="shared" ca="1" si="13"/>
        <v>#VALUE!</v>
      </c>
      <c r="F69" s="31">
        <f t="shared" ca="1" si="14"/>
        <v>365</v>
      </c>
      <c r="G69" s="31">
        <f t="shared" ca="1" si="15"/>
        <v>365</v>
      </c>
      <c r="H69" s="31" t="e">
        <f t="shared" ca="1" si="16"/>
        <v>#VALUE!</v>
      </c>
      <c r="I69" s="31" t="str">
        <f>IF(K69&lt;=$B$6,IF(K69=$B$6,SUM($P$19:P69)-SUM($N$18:N68),$B$9),"")</f>
        <v/>
      </c>
      <c r="K69" s="3">
        <v>51</v>
      </c>
      <c r="L69" s="5" t="str">
        <f t="shared" si="17"/>
        <v/>
      </c>
      <c r="M69" s="2" t="str">
        <f t="shared" si="18"/>
        <v/>
      </c>
      <c r="N69" s="13" t="str">
        <f>IF(K69&lt;=$B$6,IF(K69=$B$6,SUM($P$19:P69)-SUM($N$18:N68),$B$9),"")</f>
        <v/>
      </c>
      <c r="O69" s="13" t="str">
        <f t="shared" si="11"/>
        <v/>
      </c>
      <c r="P69" s="13" t="str">
        <f t="shared" si="12"/>
        <v/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2" t="s">
        <v>22</v>
      </c>
      <c r="AB69" s="2" t="s">
        <v>22</v>
      </c>
    </row>
    <row r="70" spans="3:28" ht="15.75" x14ac:dyDescent="0.25">
      <c r="C70" s="33">
        <f t="shared" ca="1" si="7"/>
        <v>47599</v>
      </c>
      <c r="D70" s="33">
        <f t="shared" ca="1" si="10"/>
        <v>47628</v>
      </c>
      <c r="E70" s="31" t="e">
        <f t="shared" ca="1" si="13"/>
        <v>#VALUE!</v>
      </c>
      <c r="F70" s="31">
        <f t="shared" ca="1" si="14"/>
        <v>365</v>
      </c>
      <c r="G70" s="31">
        <f t="shared" ca="1" si="15"/>
        <v>365</v>
      </c>
      <c r="H70" s="31" t="e">
        <f t="shared" ca="1" si="16"/>
        <v>#VALUE!</v>
      </c>
      <c r="I70" s="31" t="str">
        <f>IF(K70&lt;=$B$6,IF(K70=$B$6,SUM($P$19:P70)-SUM($N$18:N69),$B$9),"")</f>
        <v/>
      </c>
      <c r="K70" s="3">
        <v>52</v>
      </c>
      <c r="L70" s="5" t="str">
        <f t="shared" si="17"/>
        <v/>
      </c>
      <c r="M70" s="2" t="str">
        <f t="shared" si="18"/>
        <v/>
      </c>
      <c r="N70" s="13" t="str">
        <f>IF(K70&lt;=$B$6,IF(K70=$B$6,SUM($P$19:P70)-SUM($N$18:N69),$B$9),"")</f>
        <v/>
      </c>
      <c r="O70" s="13" t="str">
        <f t="shared" si="11"/>
        <v/>
      </c>
      <c r="P70" s="13" t="str">
        <f t="shared" si="12"/>
        <v/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2" t="s">
        <v>22</v>
      </c>
      <c r="AB70" s="2" t="s">
        <v>22</v>
      </c>
    </row>
    <row r="71" spans="3:28" ht="15.75" x14ac:dyDescent="0.25">
      <c r="C71" s="33">
        <f t="shared" ca="1" si="7"/>
        <v>47629</v>
      </c>
      <c r="D71" s="33">
        <f t="shared" ca="1" si="10"/>
        <v>47659</v>
      </c>
      <c r="E71" s="31" t="e">
        <f t="shared" ca="1" si="13"/>
        <v>#VALUE!</v>
      </c>
      <c r="F71" s="31">
        <f t="shared" ca="1" si="14"/>
        <v>365</v>
      </c>
      <c r="G71" s="31">
        <f t="shared" ca="1" si="15"/>
        <v>365</v>
      </c>
      <c r="H71" s="31" t="e">
        <f t="shared" ca="1" si="16"/>
        <v>#VALUE!</v>
      </c>
      <c r="I71" s="31" t="str">
        <f>IF(K71&lt;=$B$6,IF(K71=$B$6,SUM($P$19:P71)-SUM($N$18:N70),$B$9),"")</f>
        <v/>
      </c>
      <c r="K71" s="3">
        <v>53</v>
      </c>
      <c r="L71" s="5" t="str">
        <f t="shared" si="17"/>
        <v/>
      </c>
      <c r="M71" s="2" t="str">
        <f t="shared" si="18"/>
        <v/>
      </c>
      <c r="N71" s="13" t="str">
        <f>IF(K71&lt;=$B$6,IF(K71=$B$6,SUM($P$19:P71)-SUM($N$18:N70),$B$9),"")</f>
        <v/>
      </c>
      <c r="O71" s="13" t="str">
        <f t="shared" si="11"/>
        <v/>
      </c>
      <c r="P71" s="13" t="str">
        <f t="shared" si="12"/>
        <v/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2" t="s">
        <v>22</v>
      </c>
      <c r="AB71" s="2" t="s">
        <v>22</v>
      </c>
    </row>
    <row r="72" spans="3:28" ht="15.75" x14ac:dyDescent="0.25">
      <c r="C72" s="33">
        <f t="shared" ca="1" si="7"/>
        <v>47660</v>
      </c>
      <c r="D72" s="33">
        <f t="shared" ca="1" si="10"/>
        <v>47689</v>
      </c>
      <c r="E72" s="31" t="e">
        <f t="shared" ca="1" si="13"/>
        <v>#VALUE!</v>
      </c>
      <c r="F72" s="31">
        <f t="shared" ca="1" si="14"/>
        <v>365</v>
      </c>
      <c r="G72" s="31">
        <f t="shared" ca="1" si="15"/>
        <v>365</v>
      </c>
      <c r="H72" s="31" t="e">
        <f t="shared" ca="1" si="16"/>
        <v>#VALUE!</v>
      </c>
      <c r="I72" s="31" t="str">
        <f>IF(K72&lt;=$B$6,IF(K72=$B$6,SUM($P$19:P72)-SUM($N$18:N71),$B$9),"")</f>
        <v/>
      </c>
      <c r="K72" s="3">
        <v>54</v>
      </c>
      <c r="L72" s="5" t="str">
        <f t="shared" si="17"/>
        <v/>
      </c>
      <c r="M72" s="2" t="str">
        <f t="shared" si="18"/>
        <v/>
      </c>
      <c r="N72" s="13" t="str">
        <f>IF(K72&lt;=$B$6,IF(K72=$B$6,SUM($P$19:P72)-SUM($N$18:N71),$B$9),"")</f>
        <v/>
      </c>
      <c r="O72" s="13" t="str">
        <f t="shared" si="11"/>
        <v/>
      </c>
      <c r="P72" s="13" t="str">
        <f t="shared" si="12"/>
        <v/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2" t="s">
        <v>22</v>
      </c>
      <c r="AB72" s="2" t="s">
        <v>22</v>
      </c>
    </row>
    <row r="73" spans="3:28" ht="15.75" x14ac:dyDescent="0.25">
      <c r="C73" s="33">
        <f t="shared" ca="1" si="7"/>
        <v>47690</v>
      </c>
      <c r="D73" s="33">
        <f t="shared" ca="1" si="10"/>
        <v>47720</v>
      </c>
      <c r="E73" s="31" t="e">
        <f t="shared" ca="1" si="13"/>
        <v>#VALUE!</v>
      </c>
      <c r="F73" s="31">
        <f t="shared" ca="1" si="14"/>
        <v>365</v>
      </c>
      <c r="G73" s="31">
        <f t="shared" ca="1" si="15"/>
        <v>365</v>
      </c>
      <c r="H73" s="31" t="e">
        <f t="shared" ca="1" si="16"/>
        <v>#VALUE!</v>
      </c>
      <c r="I73" s="31" t="str">
        <f>IF(K73&lt;=$B$6,IF(K73=$B$6,SUM($P$19:P73)-SUM($N$18:N72),$B$9),"")</f>
        <v/>
      </c>
      <c r="K73" s="3">
        <v>55</v>
      </c>
      <c r="L73" s="5" t="str">
        <f t="shared" si="17"/>
        <v/>
      </c>
      <c r="M73" s="2" t="str">
        <f t="shared" si="18"/>
        <v/>
      </c>
      <c r="N73" s="13" t="str">
        <f>IF(K73&lt;=$B$6,IF(K73=$B$6,SUM($P$19:P73)-SUM($N$18:N72),$B$9),"")</f>
        <v/>
      </c>
      <c r="O73" s="13" t="str">
        <f t="shared" si="11"/>
        <v/>
      </c>
      <c r="P73" s="13" t="str">
        <f t="shared" si="12"/>
        <v/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2" t="s">
        <v>22</v>
      </c>
      <c r="AB73" s="2" t="s">
        <v>22</v>
      </c>
    </row>
    <row r="74" spans="3:28" ht="15.75" x14ac:dyDescent="0.25">
      <c r="C74" s="33">
        <f t="shared" ca="1" si="7"/>
        <v>47721</v>
      </c>
      <c r="D74" s="33">
        <f t="shared" ca="1" si="10"/>
        <v>47751</v>
      </c>
      <c r="E74" s="31" t="e">
        <f t="shared" ca="1" si="13"/>
        <v>#VALUE!</v>
      </c>
      <c r="F74" s="31">
        <f t="shared" ca="1" si="14"/>
        <v>365</v>
      </c>
      <c r="G74" s="31">
        <f t="shared" ca="1" si="15"/>
        <v>365</v>
      </c>
      <c r="H74" s="31" t="e">
        <f t="shared" ca="1" si="16"/>
        <v>#VALUE!</v>
      </c>
      <c r="I74" s="31" t="str">
        <f>IF(K74&lt;=$B$6,IF(K74=$B$6,SUM($P$19:P74)-SUM($N$18:N73),$B$9),"")</f>
        <v/>
      </c>
      <c r="K74" s="3">
        <v>56</v>
      </c>
      <c r="L74" s="5" t="str">
        <f t="shared" si="17"/>
        <v/>
      </c>
      <c r="M74" s="2" t="str">
        <f t="shared" si="18"/>
        <v/>
      </c>
      <c r="N74" s="13" t="str">
        <f>IF(K74&lt;=$B$6,IF(K74=$B$6,SUM($P$19:P74)-SUM($N$18:N73),$B$9),"")</f>
        <v/>
      </c>
      <c r="O74" s="13" t="str">
        <f t="shared" si="11"/>
        <v/>
      </c>
      <c r="P74" s="13" t="str">
        <f t="shared" si="12"/>
        <v/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2" t="s">
        <v>22</v>
      </c>
      <c r="AB74" s="2" t="s">
        <v>22</v>
      </c>
    </row>
    <row r="75" spans="3:28" ht="15.75" x14ac:dyDescent="0.25">
      <c r="C75" s="33">
        <f t="shared" ca="1" si="7"/>
        <v>47752</v>
      </c>
      <c r="D75" s="33">
        <f t="shared" ca="1" si="10"/>
        <v>47781</v>
      </c>
      <c r="E75" s="31" t="e">
        <f t="shared" ca="1" si="13"/>
        <v>#VALUE!</v>
      </c>
      <c r="F75" s="31">
        <f t="shared" ca="1" si="14"/>
        <v>365</v>
      </c>
      <c r="G75" s="31">
        <f t="shared" ca="1" si="15"/>
        <v>365</v>
      </c>
      <c r="H75" s="31" t="e">
        <f t="shared" ca="1" si="16"/>
        <v>#VALUE!</v>
      </c>
      <c r="I75" s="31" t="str">
        <f>IF(K75&lt;=$B$6,IF(K75=$B$6,SUM($P$19:P75)-SUM($N$18:N74),$B$9),"")</f>
        <v/>
      </c>
      <c r="K75" s="3">
        <v>57</v>
      </c>
      <c r="L75" s="5" t="str">
        <f t="shared" si="17"/>
        <v/>
      </c>
      <c r="M75" s="2" t="str">
        <f t="shared" si="18"/>
        <v/>
      </c>
      <c r="N75" s="13" t="str">
        <f>IF(K75&lt;=$B$6,IF(K75=$B$6,SUM($P$19:P75)-SUM($N$18:N74),$B$9),"")</f>
        <v/>
      </c>
      <c r="O75" s="13" t="str">
        <f t="shared" si="11"/>
        <v/>
      </c>
      <c r="P75" s="13" t="str">
        <f t="shared" si="12"/>
        <v/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2" t="s">
        <v>22</v>
      </c>
      <c r="AB75" s="2" t="s">
        <v>22</v>
      </c>
    </row>
    <row r="76" spans="3:28" ht="15.75" x14ac:dyDescent="0.25">
      <c r="C76" s="33">
        <f t="shared" ca="1" si="7"/>
        <v>47782</v>
      </c>
      <c r="D76" s="33">
        <f t="shared" ca="1" si="10"/>
        <v>47812</v>
      </c>
      <c r="E76" s="31" t="e">
        <f t="shared" ca="1" si="13"/>
        <v>#VALUE!</v>
      </c>
      <c r="F76" s="31">
        <f t="shared" ca="1" si="14"/>
        <v>365</v>
      </c>
      <c r="G76" s="31">
        <f t="shared" ca="1" si="15"/>
        <v>365</v>
      </c>
      <c r="H76" s="31" t="e">
        <f t="shared" ca="1" si="16"/>
        <v>#VALUE!</v>
      </c>
      <c r="I76" s="31" t="str">
        <f>IF(K76&lt;=$B$6,IF(K76=$B$6,SUM($P$19:P76)-SUM($N$18:N75),$B$9),"")</f>
        <v/>
      </c>
      <c r="K76" s="3">
        <v>58</v>
      </c>
      <c r="L76" s="5" t="str">
        <f t="shared" si="17"/>
        <v/>
      </c>
      <c r="M76" s="2" t="str">
        <f t="shared" si="18"/>
        <v/>
      </c>
      <c r="N76" s="13" t="str">
        <f>IF(K76&lt;=$B$6,IF(K76=$B$6,SUM($P$19:P76)-SUM($N$18:N75),$B$9),"")</f>
        <v/>
      </c>
      <c r="O76" s="13" t="str">
        <f t="shared" si="11"/>
        <v/>
      </c>
      <c r="P76" s="13" t="str">
        <f t="shared" si="12"/>
        <v/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2" t="s">
        <v>22</v>
      </c>
      <c r="AB76" s="2" t="s">
        <v>22</v>
      </c>
    </row>
    <row r="77" spans="3:28" ht="15.75" x14ac:dyDescent="0.25">
      <c r="C77" s="33">
        <f t="shared" ca="1" si="7"/>
        <v>47813</v>
      </c>
      <c r="D77" s="33">
        <f t="shared" ca="1" si="10"/>
        <v>47842</v>
      </c>
      <c r="E77" s="31" t="e">
        <f t="shared" ca="1" si="13"/>
        <v>#VALUE!</v>
      </c>
      <c r="F77" s="31">
        <f t="shared" ca="1" si="14"/>
        <v>365</v>
      </c>
      <c r="G77" s="31">
        <f t="shared" ca="1" si="15"/>
        <v>365</v>
      </c>
      <c r="H77" s="31" t="e">
        <f t="shared" ca="1" si="16"/>
        <v>#VALUE!</v>
      </c>
      <c r="I77" s="31" t="str">
        <f>IF(K77&lt;=$B$6,IF(K77=$B$6,SUM($P$19:P77)-SUM($N$18:N76),$B$9),"")</f>
        <v/>
      </c>
      <c r="K77" s="3">
        <v>59</v>
      </c>
      <c r="L77" s="5" t="str">
        <f t="shared" si="17"/>
        <v/>
      </c>
      <c r="M77" s="2" t="str">
        <f t="shared" si="18"/>
        <v/>
      </c>
      <c r="N77" s="13" t="str">
        <f>IF(K77&lt;=$B$6,IF(K77=$B$6,SUM($P$19:P77)-SUM($N$18:N76),$B$9),"")</f>
        <v/>
      </c>
      <c r="O77" s="13" t="str">
        <f t="shared" si="11"/>
        <v/>
      </c>
      <c r="P77" s="13" t="str">
        <f t="shared" si="12"/>
        <v/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2" t="s">
        <v>22</v>
      </c>
      <c r="AB77" s="2" t="s">
        <v>22</v>
      </c>
    </row>
    <row r="78" spans="3:28" ht="15.75" x14ac:dyDescent="0.25">
      <c r="C78" s="33">
        <f t="shared" ca="1" si="7"/>
        <v>47843</v>
      </c>
      <c r="D78" s="33">
        <f t="shared" ca="1" si="10"/>
        <v>47873</v>
      </c>
      <c r="E78" s="31" t="e">
        <f t="shared" ca="1" si="13"/>
        <v>#VALUE!</v>
      </c>
      <c r="F78" s="31">
        <f t="shared" ca="1" si="14"/>
        <v>365</v>
      </c>
      <c r="G78" s="31">
        <f t="shared" ca="1" si="15"/>
        <v>365</v>
      </c>
      <c r="H78" s="31" t="e">
        <f t="shared" ca="1" si="16"/>
        <v>#VALUE!</v>
      </c>
      <c r="I78" s="31" t="str">
        <f>IF(K78&lt;=$B$6,IF(K78=$B$6,SUM($P$19:P78)-SUM($N$18:N77),$B$9),"")</f>
        <v/>
      </c>
      <c r="K78" s="3">
        <v>60</v>
      </c>
      <c r="L78" s="5" t="str">
        <f t="shared" si="17"/>
        <v/>
      </c>
      <c r="M78" s="2" t="str">
        <f t="shared" si="18"/>
        <v/>
      </c>
      <c r="N78" s="13" t="str">
        <f>IF(K78&lt;=$B$6,IF(K78=$B$6,SUM($P$19:P78)-SUM($N$18:N77),$B$9),"")</f>
        <v/>
      </c>
      <c r="O78" s="13" t="str">
        <f t="shared" si="11"/>
        <v/>
      </c>
      <c r="P78" s="13" t="str">
        <f t="shared" si="12"/>
        <v/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2" t="s">
        <v>22</v>
      </c>
      <c r="AB78" s="2" t="s">
        <v>22</v>
      </c>
    </row>
    <row r="79" spans="3:28" s="21" customFormat="1" ht="15.75" x14ac:dyDescent="0.25">
      <c r="C79" s="33"/>
      <c r="D79" s="33"/>
      <c r="K79" s="7" t="s">
        <v>23</v>
      </c>
      <c r="L79" s="8" t="s">
        <v>22</v>
      </c>
      <c r="M79" s="9">
        <f ca="1">SUM(M19:M78)</f>
        <v>89</v>
      </c>
      <c r="N79" s="14">
        <f ca="1">SUM(N19:N78)</f>
        <v>10817.779999999999</v>
      </c>
      <c r="O79" s="14">
        <f ca="1">SUM(O19:O78)</f>
        <v>10000</v>
      </c>
      <c r="P79" s="14">
        <f ca="1">SUM(P19:P78)</f>
        <v>817.78</v>
      </c>
      <c r="Q79" s="9">
        <f>SUM(Q18:Q78)</f>
        <v>0</v>
      </c>
      <c r="R79" s="9">
        <f t="shared" ref="R79:Z79" si="19">SUM(R18:R78)</f>
        <v>0</v>
      </c>
      <c r="S79" s="9">
        <f t="shared" si="19"/>
        <v>0</v>
      </c>
      <c r="T79" s="9">
        <f t="shared" si="19"/>
        <v>0</v>
      </c>
      <c r="U79" s="9">
        <f t="shared" si="19"/>
        <v>0</v>
      </c>
      <c r="V79" s="9">
        <f t="shared" si="19"/>
        <v>100</v>
      </c>
      <c r="W79" s="9">
        <f t="shared" si="19"/>
        <v>0</v>
      </c>
      <c r="X79" s="9">
        <f t="shared" si="19"/>
        <v>0</v>
      </c>
      <c r="Y79" s="9">
        <f t="shared" si="19"/>
        <v>0</v>
      </c>
      <c r="Z79" s="9">
        <f t="shared" si="19"/>
        <v>0</v>
      </c>
      <c r="AA79" s="38">
        <f ca="1">XIRR(I18:INDIRECT(ADDRESS(78-(60-B6),9)),L18:INDIRECT(ADDRESS(78-(60-B6),12)))</f>
        <v>0.73896902799606323</v>
      </c>
      <c r="AB79" s="14">
        <f ca="1">SUM(O79:Z79)</f>
        <v>10917.78</v>
      </c>
    </row>
    <row r="81" spans="27:27" x14ac:dyDescent="0.25">
      <c r="AA81" s="33"/>
    </row>
  </sheetData>
  <sheetProtection algorithmName="SHA-512" hashValue="ev181DyrToHJOCWHxqu+cb/gA/rV8TY9HdXUgB00bMCmZhjR6BRerWSdTCVC17XhjiA85RoHQxIq7MN/11vpOg==" saltValue="Se4FHalbmar2AYyZVMqPJQ==" spinCount="100000" sheet="1" formatCells="0" formatColumns="0" formatRows="0" insertColumns="0" insertRows="0" insertHyperlinks="0" deleteColumns="0" deleteRows="0" sort="0" autoFilter="0" pivotTables="0"/>
  <mergeCells count="13">
    <mergeCell ref="AB13:AB16"/>
    <mergeCell ref="O14:O16"/>
    <mergeCell ref="P14:P16"/>
    <mergeCell ref="Q14:Z14"/>
    <mergeCell ref="Q15:S15"/>
    <mergeCell ref="T15:U15"/>
    <mergeCell ref="V15:Z15"/>
    <mergeCell ref="AA13:AA16"/>
    <mergeCell ref="K13:K16"/>
    <mergeCell ref="L13:L16"/>
    <mergeCell ref="M13:M16"/>
    <mergeCell ref="N13:N16"/>
    <mergeCell ref="O13:Z13"/>
  </mergeCells>
  <dataValidations count="7">
    <dataValidation type="list" allowBlank="1" showInputMessage="1" showErrorMessage="1" sqref="E2:I3 C3:D3">
      <formula1>credit_amount</formula1>
    </dataValidation>
    <dataValidation type="whole" allowBlank="1" showInputMessage="1" showErrorMessage="1" sqref="B2:D2">
      <formula1>10000</formula1>
      <formula2>1000000</formula2>
    </dataValidation>
    <dataValidation type="list" allowBlank="1" showInputMessage="1" showErrorMessage="1" sqref="C8:D8">
      <formula1>payment_scheme</formula1>
    </dataValidation>
    <dataValidation type="list" operator="equal" allowBlank="1" showInputMessage="1" showErrorMessage="1" sqref="C3:I3">
      <formula1>annuity_rates</formula1>
    </dataValidation>
    <dataValidation type="list" operator="equal" allowBlank="1" showInputMessage="1" showErrorMessage="1" sqref="C4:I4">
      <formula1>term</formula1>
    </dataValidation>
    <dataValidation type="list" allowBlank="1" showInputMessage="1" showErrorMessage="1" sqref="C4:I4">
      <formula1>term</formula1>
    </dataValidation>
    <dataValidation operator="equal" allowBlank="1" showInputMessage="1" showErrorMessage="1" sqref="B3 B4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2" workbookViewId="0">
      <selection activeCell="I1" sqref="I1"/>
    </sheetView>
  </sheetViews>
  <sheetFormatPr defaultRowHeight="15" x14ac:dyDescent="0.25"/>
  <cols>
    <col min="1" max="1" width="13.140625" bestFit="1" customWidth="1"/>
    <col min="2" max="2" width="10.42578125" bestFit="1" customWidth="1"/>
    <col min="3" max="3" width="12.28515625" bestFit="1" customWidth="1"/>
    <col min="8" max="8" width="12.5703125" bestFit="1" customWidth="1"/>
    <col min="9" max="9" width="16.140625" bestFit="1" customWidth="1"/>
  </cols>
  <sheetData>
    <row r="1" spans="1:9" x14ac:dyDescent="0.25">
      <c r="A1" s="18" t="s">
        <v>26</v>
      </c>
      <c r="B1" s="18" t="s">
        <v>27</v>
      </c>
      <c r="C1" s="18" t="s">
        <v>29</v>
      </c>
      <c r="D1" s="18" t="s">
        <v>28</v>
      </c>
      <c r="F1" s="18" t="s">
        <v>30</v>
      </c>
      <c r="H1" s="18" t="s">
        <v>33</v>
      </c>
      <c r="I1" s="18" t="s">
        <v>40</v>
      </c>
    </row>
    <row r="2" spans="1:9" x14ac:dyDescent="0.25">
      <c r="A2">
        <v>1000</v>
      </c>
      <c r="B2">
        <v>0</v>
      </c>
      <c r="C2">
        <v>10</v>
      </c>
      <c r="D2" s="22">
        <f>ROUND(Калькулятор!$B$3*(100-Data!C2)/100,3)</f>
        <v>45</v>
      </c>
      <c r="F2">
        <v>12</v>
      </c>
      <c r="H2" s="35">
        <v>28</v>
      </c>
      <c r="I2" t="s">
        <v>41</v>
      </c>
    </row>
    <row r="3" spans="1:9" x14ac:dyDescent="0.25">
      <c r="A3">
        <f>A2+100</f>
        <v>1100</v>
      </c>
      <c r="B3">
        <v>10</v>
      </c>
      <c r="C3">
        <v>15</v>
      </c>
      <c r="D3" s="22">
        <f>ROUND(Калькулятор!$B$3*(100-Data!C3)/100,3)</f>
        <v>42.5</v>
      </c>
      <c r="F3">
        <f>F2+12</f>
        <v>24</v>
      </c>
      <c r="H3" s="35">
        <v>28</v>
      </c>
      <c r="I3" t="s">
        <v>42</v>
      </c>
    </row>
    <row r="4" spans="1:9" x14ac:dyDescent="0.25">
      <c r="A4">
        <f t="shared" ref="A4:A63" si="0">A3+100</f>
        <v>1200</v>
      </c>
      <c r="B4">
        <v>15</v>
      </c>
      <c r="C4">
        <v>20</v>
      </c>
      <c r="D4" s="22">
        <f>ROUND(Калькулятор!$B$3*(100-Data!C4)/100,3)</f>
        <v>40</v>
      </c>
      <c r="F4">
        <f t="shared" ref="F4:F6" si="1">F3+12</f>
        <v>36</v>
      </c>
      <c r="H4" s="35">
        <v>30</v>
      </c>
    </row>
    <row r="5" spans="1:9" x14ac:dyDescent="0.25">
      <c r="A5">
        <f t="shared" si="0"/>
        <v>1300</v>
      </c>
      <c r="B5">
        <v>20</v>
      </c>
      <c r="C5">
        <v>25</v>
      </c>
      <c r="D5" s="22">
        <f>ROUND(Калькулятор!$B$3*(100-Data!C5)/100,3)</f>
        <v>37.5</v>
      </c>
      <c r="F5">
        <f t="shared" si="1"/>
        <v>48</v>
      </c>
      <c r="H5" s="35">
        <v>35</v>
      </c>
    </row>
    <row r="6" spans="1:9" x14ac:dyDescent="0.25">
      <c r="A6">
        <f t="shared" si="0"/>
        <v>1400</v>
      </c>
      <c r="B6">
        <v>30</v>
      </c>
      <c r="C6">
        <v>30</v>
      </c>
      <c r="D6" s="22">
        <f>ROUND(Калькулятор!$B$3*(100-Data!C6)/100,3)</f>
        <v>35</v>
      </c>
      <c r="F6">
        <f t="shared" si="1"/>
        <v>60</v>
      </c>
      <c r="H6" s="35">
        <v>40</v>
      </c>
    </row>
    <row r="7" spans="1:9" x14ac:dyDescent="0.25">
      <c r="A7">
        <f t="shared" si="0"/>
        <v>1500</v>
      </c>
      <c r="B7">
        <v>40</v>
      </c>
      <c r="C7">
        <v>35</v>
      </c>
      <c r="D7" s="22">
        <f>ROUND(Калькулятор!$B$3*(100-Data!C7)/100,3)</f>
        <v>32.5</v>
      </c>
      <c r="H7" s="35">
        <v>45</v>
      </c>
    </row>
    <row r="8" spans="1:9" x14ac:dyDescent="0.25">
      <c r="A8">
        <f t="shared" si="0"/>
        <v>1600</v>
      </c>
      <c r="B8">
        <v>50</v>
      </c>
      <c r="C8">
        <v>40</v>
      </c>
      <c r="D8" s="22">
        <f>ROUND(Калькулятор!$B$3*(100-Data!C8)/100,3)</f>
        <v>30</v>
      </c>
      <c r="H8" s="35">
        <v>50</v>
      </c>
    </row>
    <row r="9" spans="1:9" x14ac:dyDescent="0.25">
      <c r="A9">
        <f t="shared" si="0"/>
        <v>1700</v>
      </c>
      <c r="B9">
        <v>60</v>
      </c>
      <c r="C9">
        <v>50</v>
      </c>
      <c r="D9" s="22">
        <f>ROUND(Калькулятор!$B$3*(100-Data!C9)/100,3)</f>
        <v>25</v>
      </c>
    </row>
    <row r="10" spans="1:9" x14ac:dyDescent="0.25">
      <c r="A10">
        <f t="shared" si="0"/>
        <v>1800</v>
      </c>
      <c r="B10">
        <v>70</v>
      </c>
      <c r="C10">
        <v>60</v>
      </c>
      <c r="D10" s="22">
        <f>ROUND(Калькулятор!$B$3*(100-Data!C10)/100,3)</f>
        <v>20</v>
      </c>
    </row>
    <row r="11" spans="1:9" x14ac:dyDescent="0.25">
      <c r="A11">
        <f t="shared" si="0"/>
        <v>1900</v>
      </c>
      <c r="B11">
        <v>80</v>
      </c>
      <c r="C11">
        <v>70</v>
      </c>
      <c r="D11" s="22">
        <f>ROUND(Калькулятор!$B$3*(100-Data!C11)/100,3)</f>
        <v>15</v>
      </c>
    </row>
    <row r="12" spans="1:9" x14ac:dyDescent="0.25">
      <c r="A12">
        <f t="shared" si="0"/>
        <v>2000</v>
      </c>
      <c r="B12">
        <v>90</v>
      </c>
      <c r="C12">
        <v>80</v>
      </c>
      <c r="D12" s="22">
        <f>ROUND(Калькулятор!$B$3*(100-Data!C12)/100,3)</f>
        <v>10</v>
      </c>
    </row>
    <row r="13" spans="1:9" x14ac:dyDescent="0.25">
      <c r="A13">
        <f t="shared" si="0"/>
        <v>2100</v>
      </c>
      <c r="C13">
        <v>90</v>
      </c>
      <c r="D13" s="22">
        <f>ROUND(Калькулятор!$B$3*(100-Data!C13)/100,3)</f>
        <v>5</v>
      </c>
    </row>
    <row r="14" spans="1:9" x14ac:dyDescent="0.25">
      <c r="A14">
        <f t="shared" si="0"/>
        <v>2200</v>
      </c>
      <c r="C14">
        <v>99.95</v>
      </c>
      <c r="D14" s="22">
        <f>ROUND(Калькулятор!$B$3*(100-Data!C14)/100,3)</f>
        <v>2.5000000000000001E-2</v>
      </c>
    </row>
    <row r="15" spans="1:9" x14ac:dyDescent="0.25">
      <c r="A15">
        <f t="shared" si="0"/>
        <v>2300</v>
      </c>
    </row>
    <row r="16" spans="1:9" x14ac:dyDescent="0.25">
      <c r="A16">
        <f t="shared" si="0"/>
        <v>2400</v>
      </c>
    </row>
    <row r="17" spans="1:1" x14ac:dyDescent="0.25">
      <c r="A17">
        <f t="shared" si="0"/>
        <v>2500</v>
      </c>
    </row>
    <row r="18" spans="1:1" x14ac:dyDescent="0.25">
      <c r="A18">
        <f t="shared" si="0"/>
        <v>2600</v>
      </c>
    </row>
    <row r="19" spans="1:1" x14ac:dyDescent="0.25">
      <c r="A19">
        <f t="shared" si="0"/>
        <v>2700</v>
      </c>
    </row>
    <row r="20" spans="1:1" x14ac:dyDescent="0.25">
      <c r="A20">
        <f t="shared" si="0"/>
        <v>2800</v>
      </c>
    </row>
    <row r="21" spans="1:1" x14ac:dyDescent="0.25">
      <c r="A21">
        <f t="shared" si="0"/>
        <v>2900</v>
      </c>
    </row>
    <row r="22" spans="1:1" x14ac:dyDescent="0.25">
      <c r="A22">
        <f t="shared" si="0"/>
        <v>3000</v>
      </c>
    </row>
    <row r="23" spans="1:1" x14ac:dyDescent="0.25">
      <c r="A23">
        <f>A22+100</f>
        <v>3100</v>
      </c>
    </row>
    <row r="24" spans="1:1" x14ac:dyDescent="0.25">
      <c r="A24">
        <f t="shared" si="0"/>
        <v>3200</v>
      </c>
    </row>
    <row r="25" spans="1:1" x14ac:dyDescent="0.25">
      <c r="A25">
        <f t="shared" si="0"/>
        <v>3300</v>
      </c>
    </row>
    <row r="26" spans="1:1" x14ac:dyDescent="0.25">
      <c r="A26">
        <f t="shared" si="0"/>
        <v>3400</v>
      </c>
    </row>
    <row r="27" spans="1:1" x14ac:dyDescent="0.25">
      <c r="A27">
        <f t="shared" si="0"/>
        <v>3500</v>
      </c>
    </row>
    <row r="28" spans="1:1" x14ac:dyDescent="0.25">
      <c r="A28">
        <f t="shared" si="0"/>
        <v>3600</v>
      </c>
    </row>
    <row r="29" spans="1:1" x14ac:dyDescent="0.25">
      <c r="A29">
        <f t="shared" si="0"/>
        <v>3700</v>
      </c>
    </row>
    <row r="30" spans="1:1" x14ac:dyDescent="0.25">
      <c r="A30">
        <f t="shared" si="0"/>
        <v>3800</v>
      </c>
    </row>
    <row r="31" spans="1:1" x14ac:dyDescent="0.25">
      <c r="A31">
        <f t="shared" si="0"/>
        <v>3900</v>
      </c>
    </row>
    <row r="32" spans="1:1" x14ac:dyDescent="0.25">
      <c r="A32">
        <f>A31+100</f>
        <v>4000</v>
      </c>
    </row>
    <row r="33" spans="1:1" x14ac:dyDescent="0.25">
      <c r="A33">
        <f t="shared" si="0"/>
        <v>4100</v>
      </c>
    </row>
    <row r="34" spans="1:1" x14ac:dyDescent="0.25">
      <c r="A34">
        <f t="shared" si="0"/>
        <v>4200</v>
      </c>
    </row>
    <row r="35" spans="1:1" x14ac:dyDescent="0.25">
      <c r="A35">
        <f t="shared" si="0"/>
        <v>4300</v>
      </c>
    </row>
    <row r="36" spans="1:1" x14ac:dyDescent="0.25">
      <c r="A36">
        <f t="shared" si="0"/>
        <v>4400</v>
      </c>
    </row>
    <row r="37" spans="1:1" x14ac:dyDescent="0.25">
      <c r="A37">
        <f t="shared" si="0"/>
        <v>4500</v>
      </c>
    </row>
    <row r="38" spans="1:1" x14ac:dyDescent="0.25">
      <c r="A38">
        <f t="shared" si="0"/>
        <v>4600</v>
      </c>
    </row>
    <row r="39" spans="1:1" x14ac:dyDescent="0.25">
      <c r="A39">
        <f t="shared" si="0"/>
        <v>4700</v>
      </c>
    </row>
    <row r="40" spans="1:1" x14ac:dyDescent="0.25">
      <c r="A40">
        <f t="shared" si="0"/>
        <v>4800</v>
      </c>
    </row>
    <row r="41" spans="1:1" x14ac:dyDescent="0.25">
      <c r="A41">
        <f t="shared" si="0"/>
        <v>4900</v>
      </c>
    </row>
    <row r="42" spans="1:1" x14ac:dyDescent="0.25">
      <c r="A42">
        <f t="shared" si="0"/>
        <v>5000</v>
      </c>
    </row>
    <row r="43" spans="1:1" x14ac:dyDescent="0.25">
      <c r="A43">
        <f t="shared" si="0"/>
        <v>5100</v>
      </c>
    </row>
    <row r="44" spans="1:1" x14ac:dyDescent="0.25">
      <c r="A44">
        <f t="shared" si="0"/>
        <v>5200</v>
      </c>
    </row>
    <row r="45" spans="1:1" x14ac:dyDescent="0.25">
      <c r="A45">
        <f t="shared" si="0"/>
        <v>5300</v>
      </c>
    </row>
    <row r="46" spans="1:1" x14ac:dyDescent="0.25">
      <c r="A46">
        <f t="shared" si="0"/>
        <v>5400</v>
      </c>
    </row>
    <row r="47" spans="1:1" x14ac:dyDescent="0.25">
      <c r="A47">
        <f t="shared" si="0"/>
        <v>5500</v>
      </c>
    </row>
    <row r="48" spans="1:1" x14ac:dyDescent="0.25">
      <c r="A48">
        <f t="shared" si="0"/>
        <v>5600</v>
      </c>
    </row>
    <row r="49" spans="1:1" x14ac:dyDescent="0.25">
      <c r="A49">
        <f t="shared" si="0"/>
        <v>5700</v>
      </c>
    </row>
    <row r="50" spans="1:1" x14ac:dyDescent="0.25">
      <c r="A50">
        <f t="shared" si="0"/>
        <v>5800</v>
      </c>
    </row>
    <row r="51" spans="1:1" x14ac:dyDescent="0.25">
      <c r="A51">
        <f t="shared" si="0"/>
        <v>5900</v>
      </c>
    </row>
    <row r="52" spans="1:1" x14ac:dyDescent="0.25">
      <c r="A52">
        <f t="shared" si="0"/>
        <v>6000</v>
      </c>
    </row>
    <row r="53" spans="1:1" x14ac:dyDescent="0.25">
      <c r="A53">
        <f t="shared" si="0"/>
        <v>6100</v>
      </c>
    </row>
    <row r="54" spans="1:1" x14ac:dyDescent="0.25">
      <c r="A54">
        <f t="shared" si="0"/>
        <v>6200</v>
      </c>
    </row>
    <row r="55" spans="1:1" x14ac:dyDescent="0.25">
      <c r="A55">
        <f t="shared" si="0"/>
        <v>6300</v>
      </c>
    </row>
    <row r="56" spans="1:1" x14ac:dyDescent="0.25">
      <c r="A56">
        <f t="shared" si="0"/>
        <v>6400</v>
      </c>
    </row>
    <row r="57" spans="1:1" x14ac:dyDescent="0.25">
      <c r="A57">
        <f t="shared" si="0"/>
        <v>6500</v>
      </c>
    </row>
    <row r="58" spans="1:1" x14ac:dyDescent="0.25">
      <c r="A58">
        <f t="shared" si="0"/>
        <v>6600</v>
      </c>
    </row>
    <row r="59" spans="1:1" x14ac:dyDescent="0.25">
      <c r="A59">
        <f t="shared" si="0"/>
        <v>6700</v>
      </c>
    </row>
    <row r="60" spans="1:1" x14ac:dyDescent="0.25">
      <c r="A60">
        <f t="shared" si="0"/>
        <v>6800</v>
      </c>
    </row>
    <row r="61" spans="1:1" x14ac:dyDescent="0.25">
      <c r="A61">
        <f t="shared" si="0"/>
        <v>6900</v>
      </c>
    </row>
    <row r="62" spans="1:1" x14ac:dyDescent="0.25">
      <c r="A62">
        <f t="shared" si="0"/>
        <v>7000</v>
      </c>
    </row>
    <row r="63" spans="1:1" x14ac:dyDescent="0.25">
      <c r="A63">
        <f t="shared" si="0"/>
        <v>7100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Калькулятор</vt:lpstr>
      <vt:lpstr>Data</vt:lpstr>
      <vt:lpstr>annuity_rates</vt:lpstr>
      <vt:lpstr>credit_amount</vt:lpstr>
      <vt:lpstr>discount_rate</vt:lpstr>
      <vt:lpstr>payment_scheme</vt:lpstr>
      <vt:lpstr>promocode</vt:lpstr>
      <vt:lpstr>term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Vadym Linevych</dc:creator>
  <cp:lastModifiedBy>Кузуб Людмила Петрівна</cp:lastModifiedBy>
  <dcterms:created xsi:type="dcterms:W3CDTF">2015-06-05T18:17:20Z</dcterms:created>
  <dcterms:modified xsi:type="dcterms:W3CDTF">2026-01-26T08:18:02Z</dcterms:modified>
</cp:coreProperties>
</file>