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GoogleDrive\Data\Other\VC\Calculators\OFFLINE\20250314\"/>
    </mc:Choice>
  </mc:AlternateContent>
  <xr:revisionPtr revIDLastSave="0" documentId="13_ncr:1_{E193A2E6-66A5-4EF8-B969-4B4DC331DDF2}" xr6:coauthVersionLast="47" xr6:coauthVersionMax="47" xr10:uidLastSave="{00000000-0000-0000-0000-000000000000}"/>
  <workbookProtection workbookAlgorithmName="SHA-512" workbookHashValue="orH2p91x8Si1/gRoGopcw5mPfHpqAqbl9SszccK6K991i8UUVtFFOeqyx+U2/byEr3E3vwW5Di5xkpqtG/lSgA==" workbookSaltValue="3sHx4/WsQS8qwPsS731l8g==" workbookSpinCount="100000" lockStructure="1"/>
  <bookViews>
    <workbookView xWindow="-103" yWindow="-103" windowWidth="33120" windowHeight="18000" xr2:uid="{00000000-000D-0000-FFFF-FFFF00000000}"/>
  </bookViews>
  <sheets>
    <sheet name="Калькулятор" sheetId="1" r:id="rId1"/>
    <sheet name="Data" sheetId="2" state="hidden" r:id="rId2"/>
  </sheets>
  <definedNames>
    <definedName name="annuity_rates">Data!$H$2:$H$2</definedName>
    <definedName name="credit_amount">Data!$A$2:$A$63</definedName>
    <definedName name="discount_rate">Data!$D$2:$D$14</definedName>
    <definedName name="payment_scheme">Data!$I$2:$I$3</definedName>
    <definedName name="promocode">Data!$B$2:$B$12</definedName>
    <definedName name="term">Data!$F$2:$F$4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C17" i="1" s="1"/>
  <c r="D17" i="1" s="1"/>
  <c r="P18" i="1"/>
  <c r="P19" i="1"/>
  <c r="P20" i="1"/>
  <c r="P21" i="1"/>
  <c r="P23" i="1"/>
  <c r="P24" i="1"/>
  <c r="P26" i="1"/>
  <c r="P27" i="1"/>
  <c r="P17" i="1"/>
  <c r="O18" i="1"/>
  <c r="O19" i="1"/>
  <c r="O20" i="1"/>
  <c r="O21" i="1"/>
  <c r="O22" i="1"/>
  <c r="O23" i="1"/>
  <c r="O24" i="1"/>
  <c r="O25" i="1"/>
  <c r="O26" i="1"/>
  <c r="O27" i="1"/>
  <c r="O28" i="1"/>
  <c r="O17" i="1"/>
  <c r="N16" i="1"/>
  <c r="R29" i="1"/>
  <c r="S29" i="1"/>
  <c r="T29" i="1"/>
  <c r="U29" i="1"/>
  <c r="W29" i="1"/>
  <c r="X29" i="1"/>
  <c r="Y29" i="1"/>
  <c r="Z29" i="1"/>
  <c r="Q29" i="1"/>
  <c r="O16" i="1"/>
  <c r="Z16" i="1"/>
  <c r="Y16" i="1"/>
  <c r="X16" i="1"/>
  <c r="W16" i="1"/>
  <c r="V16" i="1"/>
  <c r="V29" i="1" s="1"/>
  <c r="M17" i="1" l="1"/>
  <c r="L17" i="1"/>
  <c r="I16" i="1"/>
  <c r="E16" i="1"/>
  <c r="D3" i="2"/>
  <c r="D4" i="2"/>
  <c r="D5" i="2"/>
  <c r="D6" i="2"/>
  <c r="D7" i="2"/>
  <c r="D8" i="2"/>
  <c r="D9" i="2"/>
  <c r="D10" i="2"/>
  <c r="D11" i="2"/>
  <c r="D12" i="2"/>
  <c r="D13" i="2"/>
  <c r="D14" i="2"/>
  <c r="D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L16" i="1"/>
  <c r="F17" i="1" l="1"/>
  <c r="G17" i="1" l="1"/>
  <c r="H17" i="1" s="1"/>
  <c r="C18" i="1"/>
  <c r="F18" i="1" l="1"/>
  <c r="D18" i="1"/>
  <c r="L18" i="1" l="1"/>
  <c r="I17" i="1"/>
  <c r="N17" i="1"/>
  <c r="M18" i="1"/>
  <c r="C19" i="1"/>
  <c r="G18" i="1"/>
  <c r="F19" i="1" l="1"/>
  <c r="D19" i="1"/>
  <c r="N18" i="1"/>
  <c r="I18" i="1"/>
  <c r="E17" i="1"/>
  <c r="H18" i="1" s="1"/>
  <c r="L19" i="1" l="1"/>
  <c r="M19" i="1"/>
  <c r="E18" i="1"/>
  <c r="C20" i="1"/>
  <c r="G19" i="1"/>
  <c r="H19" i="1" s="1"/>
  <c r="F20" i="1" l="1"/>
  <c r="D20" i="1"/>
  <c r="L20" i="1" l="1"/>
  <c r="N19" i="1"/>
  <c r="I19" i="1"/>
  <c r="M20" i="1"/>
  <c r="E19" i="1"/>
  <c r="G20" i="1"/>
  <c r="C21" i="1"/>
  <c r="H20" i="1" l="1"/>
  <c r="F21" i="1"/>
  <c r="D21" i="1"/>
  <c r="L21" i="1" l="1"/>
  <c r="N20" i="1"/>
  <c r="I20" i="1"/>
  <c r="M21" i="1"/>
  <c r="C22" i="1"/>
  <c r="G21" i="1"/>
  <c r="F22" i="1" l="1"/>
  <c r="D22" i="1"/>
  <c r="N21" i="1"/>
  <c r="I21" i="1"/>
  <c r="L22" i="1" l="1"/>
  <c r="M22" i="1"/>
  <c r="C23" i="1"/>
  <c r="G22" i="1"/>
  <c r="F23" i="1" l="1"/>
  <c r="D23" i="1"/>
  <c r="L23" i="1" l="1"/>
  <c r="M23" i="1"/>
  <c r="G23" i="1"/>
  <c r="C24" i="1"/>
  <c r="F24" i="1" l="1"/>
  <c r="D24" i="1"/>
  <c r="L24" i="1" l="1"/>
  <c r="N23" i="1"/>
  <c r="M24" i="1"/>
  <c r="G24" i="1"/>
  <c r="C25" i="1"/>
  <c r="F25" i="1" l="1"/>
  <c r="D25" i="1"/>
  <c r="L25" i="1" l="1"/>
  <c r="I24" i="1"/>
  <c r="M25" i="1"/>
  <c r="C26" i="1"/>
  <c r="G25" i="1"/>
  <c r="F26" i="1" l="1"/>
  <c r="D26" i="1"/>
  <c r="L26" i="1" l="1"/>
  <c r="M26" i="1"/>
  <c r="C27" i="1"/>
  <c r="G26" i="1"/>
  <c r="F27" i="1" l="1"/>
  <c r="D27" i="1"/>
  <c r="L27" i="1" l="1"/>
  <c r="I26" i="1"/>
  <c r="M27" i="1"/>
  <c r="G27" i="1"/>
  <c r="C28" i="1"/>
  <c r="F28" i="1" l="1"/>
  <c r="D28" i="1"/>
  <c r="L28" i="1" l="1"/>
  <c r="I27" i="1"/>
  <c r="M28" i="1"/>
  <c r="G28" i="1"/>
  <c r="M29" i="1" l="1"/>
  <c r="O29" i="1" l="1"/>
  <c r="E20" i="1"/>
  <c r="H21" i="1" s="1"/>
  <c r="E21" i="1" l="1"/>
  <c r="H22" i="1" l="1"/>
  <c r="E22" i="1"/>
  <c r="I23" i="1" l="1"/>
  <c r="H23" i="1"/>
  <c r="E23" i="1"/>
  <c r="N24" i="1" l="1"/>
  <c r="H24" i="1"/>
  <c r="E24" i="1"/>
  <c r="H25" i="1" s="1"/>
  <c r="E25" i="1" l="1"/>
  <c r="N26" i="1" l="1"/>
  <c r="H26" i="1"/>
  <c r="E26" i="1"/>
  <c r="N27" i="1" l="1"/>
  <c r="H27" i="1"/>
  <c r="E27" i="1"/>
  <c r="H28" i="1" s="1"/>
  <c r="P22" i="1" s="1"/>
  <c r="E28" i="1"/>
  <c r="N22" i="1" l="1"/>
  <c r="I22" i="1"/>
  <c r="P28" i="1"/>
  <c r="P25" i="1"/>
  <c r="P29" i="1" s="1"/>
  <c r="AB29" i="1" s="1"/>
  <c r="N28" i="1"/>
  <c r="I28" i="1"/>
  <c r="N25" i="1" l="1"/>
  <c r="N29" i="1" s="1"/>
  <c r="I25" i="1"/>
  <c r="B8" i="1"/>
  <c r="B9" i="1"/>
  <c r="AA29" i="1"/>
  <c r="B7" i="1" l="1"/>
</calcChain>
</file>

<file path=xl/sharedStrings.xml><?xml version="1.0" encoding="utf-8"?>
<sst xmlns="http://schemas.openxmlformats.org/spreadsheetml/2006/main" count="87" uniqueCount="52">
  <si>
    <t>Дата отримання кредиту</t>
  </si>
  <si>
    <t>Реальна річна процентна ставка, % річних</t>
  </si>
  <si>
    <t xml:space="preserve">Загальні витрати за кредитом, грн </t>
  </si>
  <si>
    <t>Загальна вартість кредиту, грн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</si>
  <si>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</si>
  <si>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</si>
  <si>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</si>
  <si>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</si>
  <si>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</si>
  <si>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 xml:space="preserve">Реальна річна процентна ставка, % </t>
  </si>
  <si>
    <t>сума кредиту за договором /погашення суми кредиту</t>
  </si>
  <si>
    <t>проценти за користування кредитом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</si>
  <si>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</si>
  <si>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</si>
  <si>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</si>
  <si>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</si>
  <si>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</si>
  <si>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r>
      <t>інші послуги кредитодавця</t>
    </r>
    <r>
      <rPr>
        <vertAlign val="superscript"/>
        <sz val="12"/>
        <color rgb="FF000000"/>
        <rFont val="Times New Roman"/>
        <family val="1"/>
        <charset val="204"/>
      </rPr>
      <t>1</t>
    </r>
  </si>
  <si>
    <t>комісійний збір</t>
  </si>
  <si>
    <r>
      <t>інша плата за послуги кредитного посередника</t>
    </r>
    <r>
      <rPr>
        <vertAlign val="superscript"/>
        <sz val="12"/>
        <color rgb="FF000000"/>
        <rFont val="Times New Roman"/>
        <family val="1"/>
        <charset val="204"/>
      </rPr>
      <t>1</t>
    </r>
  </si>
  <si>
    <t>розрахунково-касове обслуговування</t>
  </si>
  <si>
    <t>послуги нотаріуса</t>
  </si>
  <si>
    <t>послуги оцінювача</t>
  </si>
  <si>
    <t>послуги страховика</t>
  </si>
  <si>
    <t>х</t>
  </si>
  <si>
    <t>Усього</t>
  </si>
  <si>
    <t xml:space="preserve">Сума кредиту, грн </t>
  </si>
  <si>
    <t>Кількість платежів</t>
  </si>
  <si>
    <t>credit_amount</t>
  </si>
  <si>
    <t>promocode</t>
  </si>
  <si>
    <t>discount_rate</t>
  </si>
  <si>
    <t>discount</t>
  </si>
  <si>
    <t>term</t>
  </si>
  <si>
    <t>annuity_rates</t>
  </si>
  <si>
    <t>Тело остаток</t>
  </si>
  <si>
    <t>Строк кредиту, місяців</t>
  </si>
  <si>
    <t>Стандартна процентна ставка, % річна</t>
  </si>
  <si>
    <t>payment_scheme</t>
  </si>
  <si>
    <t>аннуїтет</t>
  </si>
  <si>
    <t>Дата початку</t>
  </si>
  <si>
    <t>Дата закінчення</t>
  </si>
  <si>
    <t>Ставка за період</t>
  </si>
  <si>
    <t>Днів в році початку періоду</t>
  </si>
  <si>
    <t>Днів в році кінця періоду</t>
  </si>
  <si>
    <t>інші послуги третіх осіб</t>
  </si>
  <si>
    <t>Сума</t>
  </si>
  <si>
    <t>індивідуальна/кредитна лінія</t>
  </si>
  <si>
    <t>Для XIRR</t>
  </si>
  <si>
    <t>платежі за додаткові та/або супутні послуги</t>
  </si>
  <si>
    <t>Платежі за додаткові та/або супутні послуги</t>
  </si>
  <si>
    <t>в кінці терміну</t>
  </si>
  <si>
    <t>Періодичність платежів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</si>
</sst>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textRotation="90" wrapText="1"/>
      <protection hidden="1"/>
    </xf>
    <xf numFmtId="14" fontId="3" fillId="0" borderId="1" xfId="0" applyNumberFormat="1" applyFont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vertical="top" wrapText="1"/>
      <protection hidden="1"/>
    </xf>
    <xf numFmtId="4" fontId="3" fillId="0" borderId="1" xfId="0" applyNumberFormat="1" applyFont="1" applyBorder="1" applyAlignment="1" applyProtection="1">
      <alignment horizontal="center" vertical="center" wrapText="1"/>
      <protection hidden="1"/>
    </xf>
    <xf numFmtId="4" fontId="4" fillId="0" borderId="1" xfId="0" applyNumberFormat="1" applyFont="1" applyBorder="1" applyAlignment="1" applyProtection="1">
      <alignment horizontal="center" vertical="center" wrapText="1"/>
      <protection hidden="1"/>
    </xf>
    <xf numFmtId="4" fontId="6" fillId="0" borderId="1" xfId="0" applyNumberFormat="1" applyFont="1" applyBorder="1" applyAlignment="1" applyProtection="1">
      <alignment horizontal="center"/>
      <protection hidden="1"/>
    </xf>
    <xf numFmtId="4" fontId="7" fillId="0" borderId="1" xfId="0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wrapText="1"/>
      <protection hidden="1"/>
    </xf>
    <xf numFmtId="10" fontId="0" fillId="4" borderId="1" xfId="0" applyNumberFormat="1" applyFill="1" applyBorder="1" applyProtection="1">
      <protection hidden="1"/>
    </xf>
    <xf numFmtId="0" fontId="9" fillId="0" borderId="0" xfId="0" applyFont="1"/>
    <xf numFmtId="14" fontId="0" fillId="2" borderId="1" xfId="0" applyNumberFormat="1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2" fillId="0" borderId="0" xfId="0" applyFont="1" applyProtection="1">
      <protection hidden="1"/>
    </xf>
    <xf numFmtId="164" fontId="0" fillId="0" borderId="0" xfId="0" applyNumberFormat="1"/>
    <xf numFmtId="14" fontId="0" fillId="2" borderId="0" xfId="0" applyNumberFormat="1" applyFill="1" applyProtection="1">
      <protection hidden="1"/>
    </xf>
    <xf numFmtId="2" fontId="0" fillId="3" borderId="0" xfId="0" applyNumberFormat="1" applyFill="1" applyProtection="1">
      <protection hidden="1"/>
    </xf>
    <xf numFmtId="164" fontId="0" fillId="3" borderId="0" xfId="1" applyNumberFormat="1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0" fillId="2" borderId="0" xfId="0" applyFill="1" applyAlignment="1" applyProtection="1">
      <alignment vertical="top" wrapText="1"/>
      <protection hidden="1"/>
    </xf>
    <xf numFmtId="0" fontId="0" fillId="4" borderId="0" xfId="0" applyFill="1" applyProtection="1">
      <protection hidden="1"/>
    </xf>
    <xf numFmtId="2" fontId="0" fillId="4" borderId="0" xfId="0" applyNumberFormat="1" applyFill="1" applyProtection="1">
      <protection hidden="1"/>
    </xf>
    <xf numFmtId="10" fontId="0" fillId="4" borderId="0" xfId="0" applyNumberFormat="1" applyFill="1" applyProtection="1">
      <protection hidden="1"/>
    </xf>
    <xf numFmtId="2" fontId="0" fillId="0" borderId="0" xfId="0" applyNumberFormat="1" applyProtection="1">
      <protection hidden="1"/>
    </xf>
    <xf numFmtId="0" fontId="0" fillId="3" borderId="1" xfId="0" applyFill="1" applyBorder="1" applyProtection="1">
      <protection locked="0"/>
    </xf>
    <xf numFmtId="14" fontId="0" fillId="0" borderId="0" xfId="0" applyNumberFormat="1" applyProtection="1">
      <protection hidden="1"/>
    </xf>
    <xf numFmtId="3" fontId="0" fillId="3" borderId="1" xfId="0" applyNumberFormat="1" applyFill="1" applyBorder="1" applyProtection="1">
      <protection locked="0"/>
    </xf>
    <xf numFmtId="1" fontId="0" fillId="0" borderId="0" xfId="0" applyNumberFormat="1"/>
    <xf numFmtId="1" fontId="0" fillId="3" borderId="1" xfId="1" applyNumberFormat="1" applyFont="1" applyFill="1" applyBorder="1" applyAlignment="1" applyProtection="1">
      <protection locked="0"/>
    </xf>
    <xf numFmtId="1" fontId="0" fillId="4" borderId="0" xfId="0" applyNumberFormat="1" applyFill="1" applyProtection="1">
      <protection hidden="1"/>
    </xf>
    <xf numFmtId="165" fontId="8" fillId="0" borderId="1" xfId="1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9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3" fontId="0" fillId="3" borderId="0" xfId="0" applyNumberFormat="1" applyFill="1" applyProtection="1">
      <protection hidden="1"/>
    </xf>
    <xf numFmtId="1" fontId="0" fillId="3" borderId="0" xfId="1" applyNumberFormat="1" applyFont="1" applyFill="1" applyBorder="1" applyAlignment="1" applyProtection="1">
      <protection hidden="1"/>
    </xf>
    <xf numFmtId="0" fontId="0" fillId="3" borderId="0" xfId="0" applyFill="1" applyAlignment="1" applyProtection="1">
      <alignment horizontal="left"/>
      <protection locked="0"/>
    </xf>
    <xf numFmtId="4" fontId="0" fillId="4" borderId="1" xfId="0" applyNumberFormat="1" applyFill="1" applyBorder="1" applyProtection="1">
      <protection hidden="1"/>
    </xf>
    <xf numFmtId="14" fontId="0" fillId="5" borderId="0" xfId="0" applyNumberFormat="1" applyFill="1" applyProtection="1">
      <protection hidden="1"/>
    </xf>
    <xf numFmtId="0" fontId="3" fillId="0" borderId="1" xfId="0" applyFont="1" applyBorder="1" applyAlignment="1" applyProtection="1">
      <alignment horizontal="left" vertical="center" textRotation="90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textRotation="90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85" zoomScaleNormal="85" workbookViewId="0">
      <pane xSplit="10" ySplit="15" topLeftCell="K16" activePane="bottomRight" state="frozen"/>
      <selection pane="topRight" activeCell="K1" sqref="K1"/>
      <selection pane="bottomLeft" activeCell="A18" sqref="A18"/>
      <selection pane="bottomRight" activeCell="B3" sqref="B3"/>
    </sheetView>
  </sheetViews>
  <sheetFormatPr defaultColWidth="8.84375" defaultRowHeight="14.6" x14ac:dyDescent="0.4"/>
  <cols>
    <col min="1" max="1" width="41.4609375" style="1" customWidth="1"/>
    <col min="2" max="2" width="17.69140625" style="1" customWidth="1"/>
    <col min="3" max="4" width="13.3046875" style="1" hidden="1" customWidth="1"/>
    <col min="5" max="7" width="12.07421875" style="1" hidden="1" customWidth="1"/>
    <col min="8" max="8" width="17.07421875" style="1" hidden="1" customWidth="1"/>
    <col min="9" max="9" width="10.4609375" style="1" hidden="1" customWidth="1"/>
    <col min="10" max="10" width="3.84375" style="1" customWidth="1"/>
    <col min="11" max="11" width="9.07421875" style="1" customWidth="1"/>
    <col min="12" max="12" width="13.07421875" style="1" customWidth="1"/>
    <col min="13" max="13" width="7.84375" style="1" customWidth="1"/>
    <col min="14" max="14" width="13.84375" style="1" customWidth="1"/>
    <col min="15" max="15" width="13.53515625" style="1" customWidth="1"/>
    <col min="16" max="16" width="13.84375" style="1" customWidth="1"/>
    <col min="17" max="26" width="8.84375" style="1"/>
    <col min="27" max="27" width="11.4609375" style="1" bestFit="1" customWidth="1"/>
    <col min="28" max="28" width="15.3046875" style="1" customWidth="1"/>
    <col min="29" max="16384" width="8.84375" style="1"/>
  </cols>
  <sheetData>
    <row r="1" spans="1:28" x14ac:dyDescent="0.4">
      <c r="A1" s="15" t="s">
        <v>0</v>
      </c>
      <c r="B1" s="18">
        <f ca="1">TODAY()</f>
        <v>45730</v>
      </c>
      <c r="C1" s="22"/>
      <c r="D1" s="22"/>
      <c r="E1" s="22"/>
      <c r="F1" s="22"/>
      <c r="G1" s="22"/>
      <c r="H1" s="22"/>
      <c r="I1" s="22"/>
      <c r="N1" s="40" t="s">
        <v>49</v>
      </c>
      <c r="O1" s="42" t="s">
        <v>45</v>
      </c>
      <c r="P1" s="38"/>
    </row>
    <row r="2" spans="1:28" x14ac:dyDescent="0.4">
      <c r="A2" s="15" t="s">
        <v>26</v>
      </c>
      <c r="B2" s="33">
        <v>100000</v>
      </c>
      <c r="C2" s="43"/>
      <c r="D2" s="43"/>
      <c r="E2" s="23"/>
      <c r="F2" s="23"/>
      <c r="G2" s="23"/>
      <c r="H2" s="23"/>
      <c r="I2" s="23"/>
      <c r="N2" s="39" t="s">
        <v>20</v>
      </c>
      <c r="O2" s="45">
        <v>0</v>
      </c>
      <c r="P2" s="38"/>
    </row>
    <row r="3" spans="1:28" x14ac:dyDescent="0.4">
      <c r="A3" s="15" t="s">
        <v>36</v>
      </c>
      <c r="B3" s="35">
        <v>50</v>
      </c>
      <c r="C3" s="44"/>
      <c r="D3" s="44"/>
      <c r="E3" s="24"/>
      <c r="F3" s="24"/>
      <c r="G3" s="24"/>
      <c r="H3" s="24"/>
      <c r="I3" s="24"/>
      <c r="N3" s="39" t="s">
        <v>21</v>
      </c>
      <c r="O3" s="45">
        <v>0</v>
      </c>
      <c r="P3" s="38"/>
    </row>
    <row r="4" spans="1:28" ht="15.9" x14ac:dyDescent="0.45">
      <c r="A4" s="15" t="s">
        <v>35</v>
      </c>
      <c r="B4" s="31">
        <v>12</v>
      </c>
      <c r="C4" s="25"/>
      <c r="D4" s="25"/>
      <c r="E4" s="25"/>
      <c r="F4" s="25"/>
      <c r="G4" s="25"/>
      <c r="H4" s="25"/>
      <c r="I4" s="25"/>
      <c r="L4" s="41"/>
      <c r="N4" s="39" t="s">
        <v>22</v>
      </c>
      <c r="O4" s="45">
        <v>0</v>
      </c>
      <c r="P4" s="38"/>
    </row>
    <row r="5" spans="1:28" x14ac:dyDescent="0.4">
      <c r="A5" s="15" t="s">
        <v>51</v>
      </c>
      <c r="B5" s="10" t="s">
        <v>50</v>
      </c>
      <c r="C5" s="26"/>
      <c r="D5" s="26"/>
      <c r="E5" s="26"/>
      <c r="F5" s="26"/>
      <c r="G5" s="26"/>
      <c r="H5" s="26"/>
      <c r="I5" s="26"/>
      <c r="N5" s="39" t="s">
        <v>23</v>
      </c>
      <c r="O5" s="45">
        <v>0</v>
      </c>
      <c r="P5" s="38"/>
    </row>
    <row r="6" spans="1:28" x14ac:dyDescent="0.4">
      <c r="A6" s="15" t="s">
        <v>27</v>
      </c>
      <c r="B6" s="19">
        <v>1</v>
      </c>
      <c r="C6" s="27"/>
      <c r="D6" s="27"/>
      <c r="E6" s="27"/>
      <c r="F6" s="27"/>
      <c r="G6" s="27"/>
      <c r="H6" s="27"/>
      <c r="I6" s="27"/>
      <c r="N6" s="39" t="s">
        <v>44</v>
      </c>
      <c r="O6" s="45">
        <v>0</v>
      </c>
      <c r="P6" s="38"/>
    </row>
    <row r="7" spans="1:28" x14ac:dyDescent="0.4">
      <c r="A7" s="15" t="s">
        <v>1</v>
      </c>
      <c r="B7" s="16">
        <f ca="1">AA29</f>
        <v>0.50029701590538023</v>
      </c>
      <c r="C7" s="36"/>
      <c r="D7" s="36"/>
      <c r="E7" s="27"/>
      <c r="F7" s="27"/>
      <c r="G7" s="27"/>
      <c r="H7" s="27"/>
      <c r="I7" s="27"/>
    </row>
    <row r="8" spans="1:28" x14ac:dyDescent="0.4">
      <c r="A8" s="15" t="s">
        <v>2</v>
      </c>
      <c r="B8" s="46">
        <f ca="1">AB29-O29</f>
        <v>49863.049999999988</v>
      </c>
      <c r="C8" s="29"/>
      <c r="D8" s="29"/>
      <c r="E8" s="29"/>
      <c r="F8" s="29"/>
      <c r="G8" s="29"/>
      <c r="H8" s="29"/>
      <c r="I8" s="29"/>
    </row>
    <row r="9" spans="1:28" x14ac:dyDescent="0.4">
      <c r="A9" s="15" t="s">
        <v>3</v>
      </c>
      <c r="B9" s="46">
        <f ca="1">AB29</f>
        <v>149863.04999999999</v>
      </c>
      <c r="C9" s="28"/>
      <c r="D9" s="28"/>
      <c r="E9" s="28"/>
      <c r="F9" s="28"/>
      <c r="G9" s="28"/>
      <c r="H9" s="28"/>
      <c r="I9" s="28"/>
    </row>
    <row r="10" spans="1:28" x14ac:dyDescent="0.4">
      <c r="C10" s="28"/>
      <c r="D10" s="28"/>
      <c r="E10" s="28"/>
      <c r="F10" s="28"/>
      <c r="G10" s="28"/>
      <c r="H10" s="28"/>
      <c r="I10" s="28"/>
    </row>
    <row r="11" spans="1:28" ht="15.45" x14ac:dyDescent="0.4">
      <c r="K11" s="50" t="s">
        <v>4</v>
      </c>
      <c r="L11" s="48" t="s">
        <v>5</v>
      </c>
      <c r="M11" s="48" t="s">
        <v>6</v>
      </c>
      <c r="N11" s="48" t="s">
        <v>7</v>
      </c>
      <c r="O11" s="51" t="s">
        <v>8</v>
      </c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8" t="s">
        <v>9</v>
      </c>
      <c r="AB11" s="48" t="s">
        <v>3</v>
      </c>
    </row>
    <row r="12" spans="1:28" ht="15.45" x14ac:dyDescent="0.4">
      <c r="K12" s="50"/>
      <c r="L12" s="48"/>
      <c r="M12" s="48"/>
      <c r="N12" s="48"/>
      <c r="O12" s="48" t="s">
        <v>10</v>
      </c>
      <c r="P12" s="48" t="s">
        <v>11</v>
      </c>
      <c r="Q12" s="49" t="s">
        <v>48</v>
      </c>
      <c r="R12" s="49"/>
      <c r="S12" s="49"/>
      <c r="T12" s="49"/>
      <c r="U12" s="49"/>
      <c r="V12" s="49"/>
      <c r="W12" s="49"/>
      <c r="X12" s="49"/>
      <c r="Y12" s="49"/>
      <c r="Z12" s="49"/>
      <c r="AA12" s="48"/>
      <c r="AB12" s="48"/>
    </row>
    <row r="13" spans="1:28" ht="15.45" x14ac:dyDescent="0.4">
      <c r="K13" s="50"/>
      <c r="L13" s="48"/>
      <c r="M13" s="48"/>
      <c r="N13" s="48"/>
      <c r="O13" s="48"/>
      <c r="P13" s="48"/>
      <c r="Q13" s="49" t="s">
        <v>12</v>
      </c>
      <c r="R13" s="49"/>
      <c r="S13" s="49"/>
      <c r="T13" s="49" t="s">
        <v>13</v>
      </c>
      <c r="U13" s="49"/>
      <c r="V13" s="49" t="s">
        <v>14</v>
      </c>
      <c r="W13" s="49"/>
      <c r="X13" s="49"/>
      <c r="Y13" s="49"/>
      <c r="Z13" s="49"/>
      <c r="AA13" s="48"/>
      <c r="AB13" s="48"/>
    </row>
    <row r="14" spans="1:28" ht="135" x14ac:dyDescent="0.4">
      <c r="C14" s="1" t="s">
        <v>39</v>
      </c>
      <c r="D14" s="1" t="s">
        <v>40</v>
      </c>
      <c r="E14" s="1" t="s">
        <v>34</v>
      </c>
      <c r="F14" s="1" t="s">
        <v>42</v>
      </c>
      <c r="G14" s="1" t="s">
        <v>43</v>
      </c>
      <c r="H14" s="1" t="s">
        <v>41</v>
      </c>
      <c r="I14" s="1" t="s">
        <v>47</v>
      </c>
      <c r="K14" s="50"/>
      <c r="L14" s="48"/>
      <c r="M14" s="48"/>
      <c r="N14" s="48"/>
      <c r="O14" s="48"/>
      <c r="P14" s="48"/>
      <c r="Q14" s="4" t="s">
        <v>15</v>
      </c>
      <c r="R14" s="4" t="s">
        <v>16</v>
      </c>
      <c r="S14" s="4" t="s">
        <v>17</v>
      </c>
      <c r="T14" s="4" t="s">
        <v>18</v>
      </c>
      <c r="U14" s="4" t="s">
        <v>19</v>
      </c>
      <c r="V14" s="4" t="s">
        <v>20</v>
      </c>
      <c r="W14" s="4" t="s">
        <v>21</v>
      </c>
      <c r="X14" s="4" t="s">
        <v>22</v>
      </c>
      <c r="Y14" s="4" t="s">
        <v>23</v>
      </c>
      <c r="Z14" s="4" t="s">
        <v>44</v>
      </c>
      <c r="AA14" s="48"/>
      <c r="AB14" s="48"/>
    </row>
    <row r="15" spans="1:28" ht="15.45" x14ac:dyDescent="0.4">
      <c r="C15" s="32"/>
      <c r="D15" s="32"/>
      <c r="K15" s="3">
        <v>1</v>
      </c>
      <c r="L15" s="2">
        <v>2</v>
      </c>
      <c r="M15" s="2">
        <v>3</v>
      </c>
      <c r="N15" s="2">
        <v>4</v>
      </c>
      <c r="O15" s="2">
        <v>5</v>
      </c>
      <c r="P15" s="2">
        <v>6</v>
      </c>
      <c r="Q15" s="3">
        <v>7</v>
      </c>
      <c r="R15" s="3">
        <v>8</v>
      </c>
      <c r="S15" s="3">
        <v>9</v>
      </c>
      <c r="T15" s="3">
        <v>10</v>
      </c>
      <c r="U15" s="3">
        <v>11</v>
      </c>
      <c r="V15" s="3">
        <v>12</v>
      </c>
      <c r="W15" s="3">
        <v>13</v>
      </c>
      <c r="X15" s="3">
        <v>14</v>
      </c>
      <c r="Y15" s="3">
        <v>15</v>
      </c>
      <c r="Z15" s="3">
        <v>16</v>
      </c>
      <c r="AA15" s="2">
        <v>17</v>
      </c>
      <c r="AB15" s="2">
        <v>18</v>
      </c>
    </row>
    <row r="16" spans="1:28" ht="15.45" x14ac:dyDescent="0.4">
      <c r="C16" s="32"/>
      <c r="D16" s="32"/>
      <c r="E16" s="30">
        <f>B2</f>
        <v>100000</v>
      </c>
      <c r="F16" s="30"/>
      <c r="G16" s="30"/>
      <c r="H16" s="30"/>
      <c r="I16" s="30">
        <f>-B2+SUM(Q16:Z16)</f>
        <v>-100000</v>
      </c>
      <c r="K16" s="6" t="s">
        <v>24</v>
      </c>
      <c r="L16" s="5">
        <f ca="1">B1</f>
        <v>45730</v>
      </c>
      <c r="M16" s="2" t="s">
        <v>24</v>
      </c>
      <c r="N16" s="11">
        <f>-B2</f>
        <v>-100000</v>
      </c>
      <c r="O16" s="12">
        <f>-B2</f>
        <v>-100000</v>
      </c>
      <c r="P16" s="12" t="s">
        <v>24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f>O2</f>
        <v>0</v>
      </c>
      <c r="W16" s="3">
        <f>O3</f>
        <v>0</v>
      </c>
      <c r="X16" s="3">
        <f>O4</f>
        <v>0</v>
      </c>
      <c r="Y16" s="3">
        <f>O5</f>
        <v>0</v>
      </c>
      <c r="Z16" s="3">
        <f>O6</f>
        <v>0</v>
      </c>
      <c r="AA16" s="2" t="s">
        <v>24</v>
      </c>
      <c r="AB16" s="2" t="s">
        <v>24</v>
      </c>
    </row>
    <row r="17" spans="1:28" ht="15.9" x14ac:dyDescent="0.45">
      <c r="C17" s="22">
        <f ca="1">B1</f>
        <v>45730</v>
      </c>
      <c r="D17" s="22">
        <f ca="1">EDATE(C17-1-IF(K17=$B$4,1,0),1)</f>
        <v>45760</v>
      </c>
      <c r="E17" s="30">
        <f t="shared" ref="E17:E28" si="0">E16-O17</f>
        <v>100000</v>
      </c>
      <c r="F17" s="30">
        <f t="shared" ref="F17:F28" ca="1" si="1">IF(OR(MOD(YEAR(C17),400)=0,AND(MOD(YEAR(C17),4)=0,MOD(YEAR(C17),100)&lt;&gt;0)),366,365)</f>
        <v>365</v>
      </c>
      <c r="G17" s="30">
        <f t="shared" ref="G17:G28" ca="1" si="2">IF(OR(MOD(YEAR(D17),400)=0,AND(MOD(YEAR(D17),4)=0,MOD(YEAR(D17),100)&lt;&gt;0)),366,365)</f>
        <v>365</v>
      </c>
      <c r="H17" s="30">
        <f ca="1">IFERROR(ROUND(IF(YEAR(D17)=YEAR(C17),M17/G17,(DATE(YEAR(C17),12,31)-C17+1)/F17+(D17-DATE(YEAR(D17),1,1)+1)/G17)*$B$3*E16/100,2),0)</f>
        <v>4246.58</v>
      </c>
      <c r="I17" s="30">
        <f>IF(K17&lt;=$B$4,O17+P17,"")</f>
        <v>0</v>
      </c>
      <c r="K17" s="3">
        <v>1</v>
      </c>
      <c r="L17" s="5">
        <f ca="1">IF(K17&lt;=$B$4,D17+IF(K17=$B$4,1,0),"")</f>
        <v>45760</v>
      </c>
      <c r="M17" s="2">
        <f ca="1">IF(K17&lt;=$B$4,D17-C17+1,"")</f>
        <v>31</v>
      </c>
      <c r="N17" s="13">
        <f>IF(K17&lt;=$B$4,O17+P17,"")</f>
        <v>0</v>
      </c>
      <c r="O17" s="13">
        <f>IF(K17&gt;$B$4,"",IF(K17=$B$4,$B$2,0))</f>
        <v>0</v>
      </c>
      <c r="P17" s="13">
        <f>IF(K17=$B$4,SUM($H$17:$H$28),0)</f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2" t="s">
        <v>24</v>
      </c>
      <c r="AB17" s="2" t="s">
        <v>24</v>
      </c>
    </row>
    <row r="18" spans="1:28" ht="15.9" x14ac:dyDescent="0.45">
      <c r="C18" s="32">
        <f t="shared" ref="C18:C28" ca="1" si="3">D17+1</f>
        <v>45761</v>
      </c>
      <c r="D18" s="47">
        <f t="shared" ref="D18:D28" ca="1" si="4">EDATE(C18-1-IF(K18=$B$4,1,0),1)</f>
        <v>45790</v>
      </c>
      <c r="E18" s="30">
        <f t="shared" si="0"/>
        <v>100000</v>
      </c>
      <c r="F18" s="30">
        <f t="shared" ca="1" si="1"/>
        <v>365</v>
      </c>
      <c r="G18" s="30">
        <f t="shared" ca="1" si="2"/>
        <v>365</v>
      </c>
      <c r="H18" s="30">
        <f t="shared" ref="H18:H28" ca="1" si="5">IFERROR(ROUND(IF(YEAR(D18)=YEAR(C18),M18/G18,(DATE(YEAR(C18),12,31)-C18+1)/F18+(D18-DATE(YEAR(D18),1,1)+1)/G18)*$B$3*E17/100,2),0)</f>
        <v>4109.59</v>
      </c>
      <c r="I18" s="30">
        <f t="shared" ref="I18:I28" si="6">IF(K18&lt;=$B$4,O18+P18,"")</f>
        <v>0</v>
      </c>
      <c r="K18" s="3">
        <v>2</v>
      </c>
      <c r="L18" s="5">
        <f t="shared" ref="L18:L28" ca="1" si="7">IF(K18&lt;=$B$4,D18+IF(K18=$B$4,1,0),"")</f>
        <v>45790</v>
      </c>
      <c r="M18" s="2">
        <f t="shared" ref="M18:M28" ca="1" si="8">IF(K18&lt;=$B$4,D18-C18+1,"")</f>
        <v>30</v>
      </c>
      <c r="N18" s="13">
        <f t="shared" ref="N18:N28" si="9">IF(K18&lt;=$B$4,O18+P18,"")</f>
        <v>0</v>
      </c>
      <c r="O18" s="13">
        <f t="shared" ref="O18:O28" si="10">IF(K18&gt;$B$4,"",IF(K18=$B$4,$B$2,0))</f>
        <v>0</v>
      </c>
      <c r="P18" s="13">
        <f t="shared" ref="P18:P28" si="11">IF(K18=$B$4,SUM($H$17:$H$28),0)</f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2" t="s">
        <v>24</v>
      </c>
      <c r="AB18" s="2" t="s">
        <v>24</v>
      </c>
    </row>
    <row r="19" spans="1:28" ht="15.9" x14ac:dyDescent="0.45">
      <c r="C19" s="32">
        <f t="shared" ca="1" si="3"/>
        <v>45791</v>
      </c>
      <c r="D19" s="47">
        <f t="shared" ca="1" si="4"/>
        <v>45821</v>
      </c>
      <c r="E19" s="30">
        <f t="shared" si="0"/>
        <v>100000</v>
      </c>
      <c r="F19" s="30">
        <f t="shared" ca="1" si="1"/>
        <v>365</v>
      </c>
      <c r="G19" s="30">
        <f t="shared" ca="1" si="2"/>
        <v>365</v>
      </c>
      <c r="H19" s="30">
        <f t="shared" ca="1" si="5"/>
        <v>4246.58</v>
      </c>
      <c r="I19" s="30">
        <f t="shared" si="6"/>
        <v>0</v>
      </c>
      <c r="K19" s="3">
        <v>3</v>
      </c>
      <c r="L19" s="5">
        <f t="shared" ca="1" si="7"/>
        <v>45821</v>
      </c>
      <c r="M19" s="2">
        <f t="shared" ca="1" si="8"/>
        <v>31</v>
      </c>
      <c r="N19" s="13">
        <f t="shared" si="9"/>
        <v>0</v>
      </c>
      <c r="O19" s="13">
        <f t="shared" si="10"/>
        <v>0</v>
      </c>
      <c r="P19" s="13">
        <f t="shared" si="11"/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2" t="s">
        <v>24</v>
      </c>
      <c r="AB19" s="2" t="s">
        <v>24</v>
      </c>
    </row>
    <row r="20" spans="1:28" ht="15.9" x14ac:dyDescent="0.45">
      <c r="C20" s="32">
        <f t="shared" ca="1" si="3"/>
        <v>45822</v>
      </c>
      <c r="D20" s="47">
        <f t="shared" ca="1" si="4"/>
        <v>45851</v>
      </c>
      <c r="E20" s="30">
        <f t="shared" si="0"/>
        <v>100000</v>
      </c>
      <c r="F20" s="30">
        <f t="shared" ca="1" si="1"/>
        <v>365</v>
      </c>
      <c r="G20" s="30">
        <f t="shared" ca="1" si="2"/>
        <v>365</v>
      </c>
      <c r="H20" s="30">
        <f t="shared" ca="1" si="5"/>
        <v>4109.59</v>
      </c>
      <c r="I20" s="30">
        <f t="shared" si="6"/>
        <v>0</v>
      </c>
      <c r="K20" s="3">
        <v>4</v>
      </c>
      <c r="L20" s="5">
        <f t="shared" ca="1" si="7"/>
        <v>45851</v>
      </c>
      <c r="M20" s="2">
        <f t="shared" ca="1" si="8"/>
        <v>30</v>
      </c>
      <c r="N20" s="13">
        <f t="shared" si="9"/>
        <v>0</v>
      </c>
      <c r="O20" s="13">
        <f t="shared" si="10"/>
        <v>0</v>
      </c>
      <c r="P20" s="13">
        <f t="shared" si="11"/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2" t="s">
        <v>24</v>
      </c>
      <c r="AB20" s="2" t="s">
        <v>24</v>
      </c>
    </row>
    <row r="21" spans="1:28" ht="15.9" x14ac:dyDescent="0.45">
      <c r="C21" s="32">
        <f t="shared" ca="1" si="3"/>
        <v>45852</v>
      </c>
      <c r="D21" s="47">
        <f t="shared" ca="1" si="4"/>
        <v>45882</v>
      </c>
      <c r="E21" s="30">
        <f t="shared" si="0"/>
        <v>100000</v>
      </c>
      <c r="F21" s="30">
        <f t="shared" ca="1" si="1"/>
        <v>365</v>
      </c>
      <c r="G21" s="30">
        <f t="shared" ca="1" si="2"/>
        <v>365</v>
      </c>
      <c r="H21" s="30">
        <f t="shared" ca="1" si="5"/>
        <v>4246.58</v>
      </c>
      <c r="I21" s="30">
        <f t="shared" si="6"/>
        <v>0</v>
      </c>
      <c r="K21" s="3">
        <v>5</v>
      </c>
      <c r="L21" s="5">
        <f t="shared" ca="1" si="7"/>
        <v>45882</v>
      </c>
      <c r="M21" s="2">
        <f t="shared" ca="1" si="8"/>
        <v>31</v>
      </c>
      <c r="N21" s="13">
        <f t="shared" si="9"/>
        <v>0</v>
      </c>
      <c r="O21" s="13">
        <f t="shared" si="10"/>
        <v>0</v>
      </c>
      <c r="P21" s="13">
        <f t="shared" si="11"/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2" t="s">
        <v>24</v>
      </c>
      <c r="AB21" s="2" t="s">
        <v>24</v>
      </c>
    </row>
    <row r="22" spans="1:28" ht="15.9" x14ac:dyDescent="0.45">
      <c r="C22" s="32">
        <f t="shared" ca="1" si="3"/>
        <v>45883</v>
      </c>
      <c r="D22" s="47">
        <f t="shared" ca="1" si="4"/>
        <v>45913</v>
      </c>
      <c r="E22" s="30">
        <f t="shared" si="0"/>
        <v>100000</v>
      </c>
      <c r="F22" s="30">
        <f t="shared" ca="1" si="1"/>
        <v>365</v>
      </c>
      <c r="G22" s="30">
        <f t="shared" ca="1" si="2"/>
        <v>365</v>
      </c>
      <c r="H22" s="30">
        <f t="shared" ca="1" si="5"/>
        <v>4246.58</v>
      </c>
      <c r="I22" s="30">
        <f t="shared" si="6"/>
        <v>0</v>
      </c>
      <c r="K22" s="3">
        <v>6</v>
      </c>
      <c r="L22" s="5">
        <f t="shared" ca="1" si="7"/>
        <v>45913</v>
      </c>
      <c r="M22" s="2">
        <f t="shared" ca="1" si="8"/>
        <v>31</v>
      </c>
      <c r="N22" s="13">
        <f t="shared" si="9"/>
        <v>0</v>
      </c>
      <c r="O22" s="13">
        <f t="shared" si="10"/>
        <v>0</v>
      </c>
      <c r="P22" s="13">
        <f t="shared" si="11"/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2" t="s">
        <v>24</v>
      </c>
      <c r="AB22" s="2" t="s">
        <v>24</v>
      </c>
    </row>
    <row r="23" spans="1:28" ht="15.9" x14ac:dyDescent="0.45">
      <c r="C23" s="32">
        <f t="shared" ca="1" si="3"/>
        <v>45914</v>
      </c>
      <c r="D23" s="47">
        <f t="shared" ca="1" si="4"/>
        <v>45943</v>
      </c>
      <c r="E23" s="30">
        <f t="shared" si="0"/>
        <v>100000</v>
      </c>
      <c r="F23" s="30">
        <f t="shared" ca="1" si="1"/>
        <v>365</v>
      </c>
      <c r="G23" s="30">
        <f t="shared" ca="1" si="2"/>
        <v>365</v>
      </c>
      <c r="H23" s="30">
        <f t="shared" ca="1" si="5"/>
        <v>4109.59</v>
      </c>
      <c r="I23" s="30">
        <f t="shared" si="6"/>
        <v>0</v>
      </c>
      <c r="K23" s="3">
        <v>7</v>
      </c>
      <c r="L23" s="5">
        <f t="shared" ca="1" si="7"/>
        <v>45943</v>
      </c>
      <c r="M23" s="2">
        <f t="shared" ca="1" si="8"/>
        <v>30</v>
      </c>
      <c r="N23" s="13">
        <f t="shared" si="9"/>
        <v>0</v>
      </c>
      <c r="O23" s="13">
        <f t="shared" si="10"/>
        <v>0</v>
      </c>
      <c r="P23" s="13">
        <f t="shared" si="11"/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2" t="s">
        <v>24</v>
      </c>
      <c r="AB23" s="2" t="s">
        <v>24</v>
      </c>
    </row>
    <row r="24" spans="1:28" ht="15.9" x14ac:dyDescent="0.45">
      <c r="C24" s="32">
        <f t="shared" ca="1" si="3"/>
        <v>45944</v>
      </c>
      <c r="D24" s="47">
        <f t="shared" ca="1" si="4"/>
        <v>45974</v>
      </c>
      <c r="E24" s="30">
        <f t="shared" si="0"/>
        <v>100000</v>
      </c>
      <c r="F24" s="30">
        <f t="shared" ca="1" si="1"/>
        <v>365</v>
      </c>
      <c r="G24" s="30">
        <f t="shared" ca="1" si="2"/>
        <v>365</v>
      </c>
      <c r="H24" s="30">
        <f t="shared" ca="1" si="5"/>
        <v>4246.58</v>
      </c>
      <c r="I24" s="30">
        <f t="shared" si="6"/>
        <v>0</v>
      </c>
      <c r="K24" s="3">
        <v>8</v>
      </c>
      <c r="L24" s="5">
        <f t="shared" ca="1" si="7"/>
        <v>45974</v>
      </c>
      <c r="M24" s="2">
        <f t="shared" ca="1" si="8"/>
        <v>31</v>
      </c>
      <c r="N24" s="13">
        <f t="shared" si="9"/>
        <v>0</v>
      </c>
      <c r="O24" s="13">
        <f t="shared" si="10"/>
        <v>0</v>
      </c>
      <c r="P24" s="13">
        <f t="shared" si="11"/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2" t="s">
        <v>24</v>
      </c>
      <c r="AB24" s="2" t="s">
        <v>24</v>
      </c>
    </row>
    <row r="25" spans="1:28" ht="15.9" x14ac:dyDescent="0.45">
      <c r="C25" s="32">
        <f t="shared" ca="1" si="3"/>
        <v>45975</v>
      </c>
      <c r="D25" s="47">
        <f t="shared" ca="1" si="4"/>
        <v>46004</v>
      </c>
      <c r="E25" s="30">
        <f t="shared" si="0"/>
        <v>100000</v>
      </c>
      <c r="F25" s="30">
        <f t="shared" ca="1" si="1"/>
        <v>365</v>
      </c>
      <c r="G25" s="30">
        <f t="shared" ca="1" si="2"/>
        <v>365</v>
      </c>
      <c r="H25" s="30">
        <f t="shared" ca="1" si="5"/>
        <v>4109.59</v>
      </c>
      <c r="I25" s="30">
        <f t="shared" si="6"/>
        <v>0</v>
      </c>
      <c r="K25" s="3">
        <v>9</v>
      </c>
      <c r="L25" s="5">
        <f t="shared" ca="1" si="7"/>
        <v>46004</v>
      </c>
      <c r="M25" s="2">
        <f t="shared" ca="1" si="8"/>
        <v>30</v>
      </c>
      <c r="N25" s="13">
        <f t="shared" si="9"/>
        <v>0</v>
      </c>
      <c r="O25" s="13">
        <f t="shared" si="10"/>
        <v>0</v>
      </c>
      <c r="P25" s="13">
        <f t="shared" si="11"/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2" t="s">
        <v>24</v>
      </c>
      <c r="AB25" s="2" t="s">
        <v>24</v>
      </c>
    </row>
    <row r="26" spans="1:28" ht="15.9" x14ac:dyDescent="0.45">
      <c r="C26" s="32">
        <f t="shared" ca="1" si="3"/>
        <v>46005</v>
      </c>
      <c r="D26" s="47">
        <f t="shared" ca="1" si="4"/>
        <v>46035</v>
      </c>
      <c r="E26" s="30">
        <f t="shared" si="0"/>
        <v>100000</v>
      </c>
      <c r="F26" s="30">
        <f t="shared" ca="1" si="1"/>
        <v>365</v>
      </c>
      <c r="G26" s="30">
        <f t="shared" ca="1" si="2"/>
        <v>365</v>
      </c>
      <c r="H26" s="30">
        <f t="shared" ca="1" si="5"/>
        <v>4246.58</v>
      </c>
      <c r="I26" s="30">
        <f t="shared" si="6"/>
        <v>0</v>
      </c>
      <c r="K26" s="3">
        <v>10</v>
      </c>
      <c r="L26" s="5">
        <f t="shared" ca="1" si="7"/>
        <v>46035</v>
      </c>
      <c r="M26" s="2">
        <f t="shared" ca="1" si="8"/>
        <v>31</v>
      </c>
      <c r="N26" s="13">
        <f t="shared" si="9"/>
        <v>0</v>
      </c>
      <c r="O26" s="13">
        <f t="shared" si="10"/>
        <v>0</v>
      </c>
      <c r="P26" s="13">
        <f t="shared" si="11"/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2" t="s">
        <v>24</v>
      </c>
      <c r="AB26" s="2" t="s">
        <v>24</v>
      </c>
    </row>
    <row r="27" spans="1:28" ht="15.9" x14ac:dyDescent="0.45">
      <c r="C27" s="32">
        <f t="shared" ca="1" si="3"/>
        <v>46036</v>
      </c>
      <c r="D27" s="47">
        <f t="shared" ca="1" si="4"/>
        <v>46066</v>
      </c>
      <c r="E27" s="30">
        <f t="shared" si="0"/>
        <v>100000</v>
      </c>
      <c r="F27" s="30">
        <f t="shared" ca="1" si="1"/>
        <v>365</v>
      </c>
      <c r="G27" s="30">
        <f t="shared" ca="1" si="2"/>
        <v>365</v>
      </c>
      <c r="H27" s="30">
        <f t="shared" ca="1" si="5"/>
        <v>4246.58</v>
      </c>
      <c r="I27" s="30">
        <f t="shared" si="6"/>
        <v>0</v>
      </c>
      <c r="K27" s="3">
        <v>11</v>
      </c>
      <c r="L27" s="5">
        <f t="shared" ca="1" si="7"/>
        <v>46066</v>
      </c>
      <c r="M27" s="2">
        <f t="shared" ca="1" si="8"/>
        <v>31</v>
      </c>
      <c r="N27" s="13">
        <f t="shared" si="9"/>
        <v>0</v>
      </c>
      <c r="O27" s="13">
        <f t="shared" si="10"/>
        <v>0</v>
      </c>
      <c r="P27" s="13">
        <f t="shared" si="11"/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2" t="s">
        <v>24</v>
      </c>
      <c r="AB27" s="2" t="s">
        <v>24</v>
      </c>
    </row>
    <row r="28" spans="1:28" ht="15.9" x14ac:dyDescent="0.45">
      <c r="A28" s="20"/>
      <c r="C28" s="32">
        <f t="shared" ca="1" si="3"/>
        <v>46067</v>
      </c>
      <c r="D28" s="47">
        <f t="shared" ca="1" si="4"/>
        <v>46093</v>
      </c>
      <c r="E28" s="30">
        <f t="shared" si="0"/>
        <v>0</v>
      </c>
      <c r="F28" s="30">
        <f t="shared" ca="1" si="1"/>
        <v>365</v>
      </c>
      <c r="G28" s="30">
        <f t="shared" ca="1" si="2"/>
        <v>365</v>
      </c>
      <c r="H28" s="30">
        <f t="shared" ca="1" si="5"/>
        <v>3698.63</v>
      </c>
      <c r="I28" s="30">
        <f t="shared" ca="1" si="6"/>
        <v>149863.04999999999</v>
      </c>
      <c r="K28" s="3">
        <v>12</v>
      </c>
      <c r="L28" s="5">
        <f t="shared" ca="1" si="7"/>
        <v>46094</v>
      </c>
      <c r="M28" s="2">
        <f t="shared" ca="1" si="8"/>
        <v>27</v>
      </c>
      <c r="N28" s="13">
        <f t="shared" ca="1" si="9"/>
        <v>149863.04999999999</v>
      </c>
      <c r="O28" s="13">
        <f t="shared" si="10"/>
        <v>100000</v>
      </c>
      <c r="P28" s="13">
        <f t="shared" ca="1" si="11"/>
        <v>49863.049999999996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2" t="s">
        <v>24</v>
      </c>
      <c r="AB28" s="2" t="s">
        <v>24</v>
      </c>
    </row>
    <row r="29" spans="1:28" s="20" customFormat="1" ht="15" x14ac:dyDescent="0.4">
      <c r="A29" s="1"/>
      <c r="B29" s="1"/>
      <c r="C29" s="32"/>
      <c r="D29" s="32"/>
      <c r="K29" s="7" t="s">
        <v>25</v>
      </c>
      <c r="L29" s="8" t="s">
        <v>24</v>
      </c>
      <c r="M29" s="9">
        <f ca="1">SUM(M17:M28)</f>
        <v>364</v>
      </c>
      <c r="N29" s="14">
        <f ca="1">SUM(N17:N28)</f>
        <v>149863.04999999999</v>
      </c>
      <c r="O29" s="14">
        <f>SUM(O17:O28)</f>
        <v>100000</v>
      </c>
      <c r="P29" s="14">
        <f ca="1">SUM(P17:P28)</f>
        <v>49863.049999999996</v>
      </c>
      <c r="Q29" s="9">
        <f>SUM(Q16:Q28)</f>
        <v>0</v>
      </c>
      <c r="R29" s="9">
        <f t="shared" ref="R29:Z29" si="12">SUM(R16:R28)</f>
        <v>0</v>
      </c>
      <c r="S29" s="9">
        <f t="shared" si="12"/>
        <v>0</v>
      </c>
      <c r="T29" s="9">
        <f t="shared" si="12"/>
        <v>0</v>
      </c>
      <c r="U29" s="9">
        <f t="shared" si="12"/>
        <v>0</v>
      </c>
      <c r="V29" s="9">
        <f t="shared" si="12"/>
        <v>0</v>
      </c>
      <c r="W29" s="9">
        <f t="shared" si="12"/>
        <v>0</v>
      </c>
      <c r="X29" s="9">
        <f t="shared" si="12"/>
        <v>0</v>
      </c>
      <c r="Y29" s="9">
        <f t="shared" si="12"/>
        <v>0</v>
      </c>
      <c r="Z29" s="9">
        <f t="shared" si="12"/>
        <v>0</v>
      </c>
      <c r="AA29" s="37">
        <f ca="1">XIRR(I16:INDIRECT(ADDRESS(28-(12-B4),9)),L16:INDIRECT(ADDRESS(28-(12-B4),12)))</f>
        <v>0.50029701590538023</v>
      </c>
      <c r="AB29" s="14">
        <f ca="1">SUM(O29:Z29)</f>
        <v>149863.04999999999</v>
      </c>
    </row>
    <row r="31" spans="1:28" x14ac:dyDescent="0.4">
      <c r="AA31" s="32"/>
    </row>
  </sheetData>
  <sheetProtection algorithmName="SHA-512" hashValue="6lKAt784siunUGZtGaNjt+yei09lCkU63d7IuHw5qeI8kYLw7K2On2ldmLXZng+IVoBfa7xa/msrHLcckADeHg==" saltValue="gp/CBNmEHHW01VmERdd/Cg==" spinCount="100000" sheet="1" formatCells="0" formatColumns="0" formatRows="0" insertColumns="0" insertRows="0" insertHyperlinks="0" deleteColumns="0" deleteRows="0" sort="0" autoFilter="0" pivotTables="0"/>
  <mergeCells count="13">
    <mergeCell ref="K11:K14"/>
    <mergeCell ref="L11:L14"/>
    <mergeCell ref="M11:M14"/>
    <mergeCell ref="N11:N14"/>
    <mergeCell ref="O11:Z11"/>
    <mergeCell ref="AB11:AB14"/>
    <mergeCell ref="O12:O14"/>
    <mergeCell ref="P12:P14"/>
    <mergeCell ref="Q12:Z12"/>
    <mergeCell ref="Q13:S13"/>
    <mergeCell ref="T13:U13"/>
    <mergeCell ref="V13:Z13"/>
    <mergeCell ref="AA11:AA14"/>
  </mergeCells>
  <dataValidations count="6">
    <dataValidation type="list" allowBlank="1" showInputMessage="1" showErrorMessage="1" sqref="E2:I3 C3:D3" xr:uid="{9BB9DC57-2097-4AA9-91B6-89C5D1F1102A}">
      <formula1>credit_amount</formula1>
    </dataValidation>
    <dataValidation type="whole" allowBlank="1" showInputMessage="1" showErrorMessage="1" sqref="B2:D2" xr:uid="{D5BAFF5C-3B91-47F1-826A-772DE456E070}">
      <formula1>10000</formula1>
      <formula2>1000000</formula2>
    </dataValidation>
    <dataValidation type="list" operator="equal" allowBlank="1" showInputMessage="1" showErrorMessage="1" sqref="C3:I3" xr:uid="{CF662951-8C6D-487A-B5D6-318906C73670}">
      <formula1>annuity_rates</formula1>
    </dataValidation>
    <dataValidation type="list" operator="equal" allowBlank="1" showInputMessage="1" showErrorMessage="1" sqref="B4:I4" xr:uid="{B1DC2623-7EA1-4D86-97FB-4B676B164F8A}">
      <formula1>term</formula1>
    </dataValidation>
    <dataValidation type="list" allowBlank="1" showInputMessage="1" showErrorMessage="1" sqref="B4:I4" xr:uid="{7144D757-C2C4-4F25-A3C8-B386BF87F5F1}">
      <formula1>term</formula1>
    </dataValidation>
    <dataValidation operator="equal" allowBlank="1" showInputMessage="1" showErrorMessage="1" sqref="B3" xr:uid="{F5D97216-ADF6-44F5-A9B6-E0847A83A79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D238-5F52-45CF-A561-98BDACF42332}">
  <dimension ref="A1:I63"/>
  <sheetViews>
    <sheetView workbookViewId="0">
      <selection activeCell="F17" sqref="F17"/>
    </sheetView>
  </sheetViews>
  <sheetFormatPr defaultRowHeight="14.6" x14ac:dyDescent="0.4"/>
  <cols>
    <col min="1" max="1" width="13.07421875" bestFit="1" customWidth="1"/>
    <col min="2" max="2" width="10.4609375" bestFit="1" customWidth="1"/>
    <col min="3" max="3" width="12.23046875" bestFit="1" customWidth="1"/>
    <col min="8" max="8" width="12.53515625" bestFit="1" customWidth="1"/>
    <col min="9" max="9" width="26.84375" bestFit="1" customWidth="1"/>
  </cols>
  <sheetData>
    <row r="1" spans="1:9" x14ac:dyDescent="0.4">
      <c r="A1" s="17" t="s">
        <v>28</v>
      </c>
      <c r="B1" s="17" t="s">
        <v>29</v>
      </c>
      <c r="C1" s="17" t="s">
        <v>31</v>
      </c>
      <c r="D1" s="17" t="s">
        <v>30</v>
      </c>
      <c r="F1" s="17" t="s">
        <v>32</v>
      </c>
      <c r="H1" s="17" t="s">
        <v>33</v>
      </c>
      <c r="I1" s="17" t="s">
        <v>37</v>
      </c>
    </row>
    <row r="2" spans="1:9" x14ac:dyDescent="0.4">
      <c r="A2">
        <v>1000</v>
      </c>
      <c r="B2">
        <v>0</v>
      </c>
      <c r="C2">
        <v>10</v>
      </c>
      <c r="D2" s="21">
        <f>ROUND(Калькулятор!$B$3*(100-Data!C2)/100,3)</f>
        <v>45</v>
      </c>
      <c r="F2">
        <v>6</v>
      </c>
      <c r="H2" s="34">
        <v>50</v>
      </c>
      <c r="I2" t="s">
        <v>38</v>
      </c>
    </row>
    <row r="3" spans="1:9" x14ac:dyDescent="0.4">
      <c r="A3">
        <f>A2+100</f>
        <v>1100</v>
      </c>
      <c r="B3">
        <v>10</v>
      </c>
      <c r="C3">
        <v>15</v>
      </c>
      <c r="D3" s="21">
        <f>ROUND(Калькулятор!$B$3*(100-Data!C3)/100,3)</f>
        <v>42.5</v>
      </c>
      <c r="F3">
        <v>9</v>
      </c>
      <c r="I3" t="s">
        <v>46</v>
      </c>
    </row>
    <row r="4" spans="1:9" x14ac:dyDescent="0.4">
      <c r="A4">
        <f t="shared" ref="A4:A63" si="0">A3+100</f>
        <v>1200</v>
      </c>
      <c r="B4">
        <v>15</v>
      </c>
      <c r="C4">
        <v>20</v>
      </c>
      <c r="D4" s="21">
        <f>ROUND(Калькулятор!$B$3*(100-Data!C4)/100,3)</f>
        <v>40</v>
      </c>
      <c r="F4">
        <v>12</v>
      </c>
    </row>
    <row r="5" spans="1:9" x14ac:dyDescent="0.4">
      <c r="A5">
        <f t="shared" si="0"/>
        <v>1300</v>
      </c>
      <c r="B5">
        <v>20</v>
      </c>
      <c r="C5">
        <v>25</v>
      </c>
      <c r="D5" s="21">
        <f>ROUND(Калькулятор!$B$3*(100-Data!C5)/100,3)</f>
        <v>37.5</v>
      </c>
    </row>
    <row r="6" spans="1:9" x14ac:dyDescent="0.4">
      <c r="A6">
        <f t="shared" si="0"/>
        <v>1400</v>
      </c>
      <c r="B6">
        <v>30</v>
      </c>
      <c r="C6">
        <v>30</v>
      </c>
      <c r="D6" s="21">
        <f>ROUND(Калькулятор!$B$3*(100-Data!C6)/100,3)</f>
        <v>35</v>
      </c>
    </row>
    <row r="7" spans="1:9" x14ac:dyDescent="0.4">
      <c r="A7">
        <f t="shared" si="0"/>
        <v>1500</v>
      </c>
      <c r="B7">
        <v>40</v>
      </c>
      <c r="C7">
        <v>35</v>
      </c>
      <c r="D7" s="21">
        <f>ROUND(Калькулятор!$B$3*(100-Data!C7)/100,3)</f>
        <v>32.5</v>
      </c>
    </row>
    <row r="8" spans="1:9" x14ac:dyDescent="0.4">
      <c r="A8">
        <f t="shared" si="0"/>
        <v>1600</v>
      </c>
      <c r="B8">
        <v>50</v>
      </c>
      <c r="C8">
        <v>40</v>
      </c>
      <c r="D8" s="21">
        <f>ROUND(Калькулятор!$B$3*(100-Data!C8)/100,3)</f>
        <v>30</v>
      </c>
    </row>
    <row r="9" spans="1:9" x14ac:dyDescent="0.4">
      <c r="A9">
        <f t="shared" si="0"/>
        <v>1700</v>
      </c>
      <c r="B9">
        <v>60</v>
      </c>
      <c r="C9">
        <v>50</v>
      </c>
      <c r="D9" s="21">
        <f>ROUND(Калькулятор!$B$3*(100-Data!C9)/100,3)</f>
        <v>25</v>
      </c>
    </row>
    <row r="10" spans="1:9" x14ac:dyDescent="0.4">
      <c r="A10">
        <f t="shared" si="0"/>
        <v>1800</v>
      </c>
      <c r="B10">
        <v>70</v>
      </c>
      <c r="C10">
        <v>60</v>
      </c>
      <c r="D10" s="21">
        <f>ROUND(Калькулятор!$B$3*(100-Data!C10)/100,3)</f>
        <v>20</v>
      </c>
    </row>
    <row r="11" spans="1:9" x14ac:dyDescent="0.4">
      <c r="A11">
        <f t="shared" si="0"/>
        <v>1900</v>
      </c>
      <c r="B11">
        <v>80</v>
      </c>
      <c r="C11">
        <v>70</v>
      </c>
      <c r="D11" s="21">
        <f>ROUND(Калькулятор!$B$3*(100-Data!C11)/100,3)</f>
        <v>15</v>
      </c>
    </row>
    <row r="12" spans="1:9" x14ac:dyDescent="0.4">
      <c r="A12">
        <f t="shared" si="0"/>
        <v>2000</v>
      </c>
      <c r="B12">
        <v>90</v>
      </c>
      <c r="C12">
        <v>80</v>
      </c>
      <c r="D12" s="21">
        <f>ROUND(Калькулятор!$B$3*(100-Data!C12)/100,3)</f>
        <v>10</v>
      </c>
    </row>
    <row r="13" spans="1:9" x14ac:dyDescent="0.4">
      <c r="A13">
        <f t="shared" si="0"/>
        <v>2100</v>
      </c>
      <c r="C13">
        <v>90</v>
      </c>
      <c r="D13" s="21">
        <f>ROUND(Калькулятор!$B$3*(100-Data!C13)/100,3)</f>
        <v>5</v>
      </c>
    </row>
    <row r="14" spans="1:9" x14ac:dyDescent="0.4">
      <c r="A14">
        <f t="shared" si="0"/>
        <v>2200</v>
      </c>
      <c r="C14">
        <v>99.95</v>
      </c>
      <c r="D14" s="21">
        <f>ROUND(Калькулятор!$B$3*(100-Data!C14)/100,3)</f>
        <v>2.5000000000000001E-2</v>
      </c>
    </row>
    <row r="15" spans="1:9" x14ac:dyDescent="0.4">
      <c r="A15">
        <f t="shared" si="0"/>
        <v>2300</v>
      </c>
    </row>
    <row r="16" spans="1:9" x14ac:dyDescent="0.4">
      <c r="A16">
        <f t="shared" si="0"/>
        <v>2400</v>
      </c>
    </row>
    <row r="17" spans="1:1" x14ac:dyDescent="0.4">
      <c r="A17">
        <f t="shared" si="0"/>
        <v>2500</v>
      </c>
    </row>
    <row r="18" spans="1:1" x14ac:dyDescent="0.4">
      <c r="A18">
        <f t="shared" si="0"/>
        <v>2600</v>
      </c>
    </row>
    <row r="19" spans="1:1" x14ac:dyDescent="0.4">
      <c r="A19">
        <f t="shared" si="0"/>
        <v>2700</v>
      </c>
    </row>
    <row r="20" spans="1:1" x14ac:dyDescent="0.4">
      <c r="A20">
        <f t="shared" si="0"/>
        <v>2800</v>
      </c>
    </row>
    <row r="21" spans="1:1" x14ac:dyDescent="0.4">
      <c r="A21">
        <f t="shared" si="0"/>
        <v>2900</v>
      </c>
    </row>
    <row r="22" spans="1:1" x14ac:dyDescent="0.4">
      <c r="A22">
        <f t="shared" si="0"/>
        <v>3000</v>
      </c>
    </row>
    <row r="23" spans="1:1" x14ac:dyDescent="0.4">
      <c r="A23">
        <f>A22+100</f>
        <v>3100</v>
      </c>
    </row>
    <row r="24" spans="1:1" x14ac:dyDescent="0.4">
      <c r="A24">
        <f t="shared" si="0"/>
        <v>3200</v>
      </c>
    </row>
    <row r="25" spans="1:1" x14ac:dyDescent="0.4">
      <c r="A25">
        <f t="shared" si="0"/>
        <v>3300</v>
      </c>
    </row>
    <row r="26" spans="1:1" x14ac:dyDescent="0.4">
      <c r="A26">
        <f t="shared" si="0"/>
        <v>3400</v>
      </c>
    </row>
    <row r="27" spans="1:1" x14ac:dyDescent="0.4">
      <c r="A27">
        <f t="shared" si="0"/>
        <v>3500</v>
      </c>
    </row>
    <row r="28" spans="1:1" x14ac:dyDescent="0.4">
      <c r="A28">
        <f t="shared" si="0"/>
        <v>3600</v>
      </c>
    </row>
    <row r="29" spans="1:1" x14ac:dyDescent="0.4">
      <c r="A29">
        <f t="shared" si="0"/>
        <v>3700</v>
      </c>
    </row>
    <row r="30" spans="1:1" x14ac:dyDescent="0.4">
      <c r="A30">
        <f t="shared" si="0"/>
        <v>3800</v>
      </c>
    </row>
    <row r="31" spans="1:1" x14ac:dyDescent="0.4">
      <c r="A31">
        <f t="shared" si="0"/>
        <v>3900</v>
      </c>
    </row>
    <row r="32" spans="1:1" x14ac:dyDescent="0.4">
      <c r="A32">
        <f>A31+100</f>
        <v>4000</v>
      </c>
    </row>
    <row r="33" spans="1:1" x14ac:dyDescent="0.4">
      <c r="A33">
        <f t="shared" si="0"/>
        <v>4100</v>
      </c>
    </row>
    <row r="34" spans="1:1" x14ac:dyDescent="0.4">
      <c r="A34">
        <f t="shared" si="0"/>
        <v>4200</v>
      </c>
    </row>
    <row r="35" spans="1:1" x14ac:dyDescent="0.4">
      <c r="A35">
        <f t="shared" si="0"/>
        <v>4300</v>
      </c>
    </row>
    <row r="36" spans="1:1" x14ac:dyDescent="0.4">
      <c r="A36">
        <f t="shared" si="0"/>
        <v>4400</v>
      </c>
    </row>
    <row r="37" spans="1:1" x14ac:dyDescent="0.4">
      <c r="A37">
        <f t="shared" si="0"/>
        <v>4500</v>
      </c>
    </row>
    <row r="38" spans="1:1" x14ac:dyDescent="0.4">
      <c r="A38">
        <f t="shared" si="0"/>
        <v>4600</v>
      </c>
    </row>
    <row r="39" spans="1:1" x14ac:dyDescent="0.4">
      <c r="A39">
        <f t="shared" si="0"/>
        <v>4700</v>
      </c>
    </row>
    <row r="40" spans="1:1" x14ac:dyDescent="0.4">
      <c r="A40">
        <f t="shared" si="0"/>
        <v>4800</v>
      </c>
    </row>
    <row r="41" spans="1:1" x14ac:dyDescent="0.4">
      <c r="A41">
        <f t="shared" si="0"/>
        <v>4900</v>
      </c>
    </row>
    <row r="42" spans="1:1" x14ac:dyDescent="0.4">
      <c r="A42">
        <f t="shared" si="0"/>
        <v>5000</v>
      </c>
    </row>
    <row r="43" spans="1:1" x14ac:dyDescent="0.4">
      <c r="A43">
        <f t="shared" si="0"/>
        <v>5100</v>
      </c>
    </row>
    <row r="44" spans="1:1" x14ac:dyDescent="0.4">
      <c r="A44">
        <f t="shared" si="0"/>
        <v>5200</v>
      </c>
    </row>
    <row r="45" spans="1:1" x14ac:dyDescent="0.4">
      <c r="A45">
        <f t="shared" si="0"/>
        <v>5300</v>
      </c>
    </row>
    <row r="46" spans="1:1" x14ac:dyDescent="0.4">
      <c r="A46">
        <f t="shared" si="0"/>
        <v>5400</v>
      </c>
    </row>
    <row r="47" spans="1:1" x14ac:dyDescent="0.4">
      <c r="A47">
        <f t="shared" si="0"/>
        <v>5500</v>
      </c>
    </row>
    <row r="48" spans="1:1" x14ac:dyDescent="0.4">
      <c r="A48">
        <f t="shared" si="0"/>
        <v>5600</v>
      </c>
    </row>
    <row r="49" spans="1:1" x14ac:dyDescent="0.4">
      <c r="A49">
        <f t="shared" si="0"/>
        <v>5700</v>
      </c>
    </row>
    <row r="50" spans="1:1" x14ac:dyDescent="0.4">
      <c r="A50">
        <f t="shared" si="0"/>
        <v>5800</v>
      </c>
    </row>
    <row r="51" spans="1:1" x14ac:dyDescent="0.4">
      <c r="A51">
        <f t="shared" si="0"/>
        <v>5900</v>
      </c>
    </row>
    <row r="52" spans="1:1" x14ac:dyDescent="0.4">
      <c r="A52">
        <f t="shared" si="0"/>
        <v>6000</v>
      </c>
    </row>
    <row r="53" spans="1:1" x14ac:dyDescent="0.4">
      <c r="A53">
        <f t="shared" si="0"/>
        <v>6100</v>
      </c>
    </row>
    <row r="54" spans="1:1" x14ac:dyDescent="0.4">
      <c r="A54">
        <f t="shared" si="0"/>
        <v>6200</v>
      </c>
    </row>
    <row r="55" spans="1:1" x14ac:dyDescent="0.4">
      <c r="A55">
        <f t="shared" si="0"/>
        <v>6300</v>
      </c>
    </row>
    <row r="56" spans="1:1" x14ac:dyDescent="0.4">
      <c r="A56">
        <f t="shared" si="0"/>
        <v>6400</v>
      </c>
    </row>
    <row r="57" spans="1:1" x14ac:dyDescent="0.4">
      <c r="A57">
        <f t="shared" si="0"/>
        <v>6500</v>
      </c>
    </row>
    <row r="58" spans="1:1" x14ac:dyDescent="0.4">
      <c r="A58">
        <f t="shared" si="0"/>
        <v>6600</v>
      </c>
    </row>
    <row r="59" spans="1:1" x14ac:dyDescent="0.4">
      <c r="A59">
        <f t="shared" si="0"/>
        <v>6700</v>
      </c>
    </row>
    <row r="60" spans="1:1" x14ac:dyDescent="0.4">
      <c r="A60">
        <f t="shared" si="0"/>
        <v>6800</v>
      </c>
    </row>
    <row r="61" spans="1:1" x14ac:dyDescent="0.4">
      <c r="A61">
        <f t="shared" si="0"/>
        <v>6900</v>
      </c>
    </row>
    <row r="62" spans="1:1" x14ac:dyDescent="0.4">
      <c r="A62">
        <f t="shared" si="0"/>
        <v>7000</v>
      </c>
    </row>
    <row r="63" spans="1:1" x14ac:dyDescent="0.4">
      <c r="A63">
        <f t="shared" si="0"/>
        <v>7100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Калькулятор</vt:lpstr>
      <vt:lpstr>Data</vt:lpstr>
      <vt:lpstr>annuity_rates</vt:lpstr>
      <vt:lpstr>credit_amount</vt:lpstr>
      <vt:lpstr>discount_rate</vt:lpstr>
      <vt:lpstr>payment_scheme</vt:lpstr>
      <vt:lpstr>promocode</vt:lpstr>
      <vt:lpstr>term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Vadym Linevych</dc:creator>
  <cp:lastModifiedBy>Vadym Linevych</cp:lastModifiedBy>
  <dcterms:created xsi:type="dcterms:W3CDTF">2015-06-05T18:17:20Z</dcterms:created>
  <dcterms:modified xsi:type="dcterms:W3CDTF">2025-03-14T13:50:27Z</dcterms:modified>
</cp:coreProperties>
</file>